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rachanis001\Desktop\"/>
    </mc:Choice>
  </mc:AlternateContent>
  <xr:revisionPtr revIDLastSave="0" documentId="13_ncr:1_{100C6CA1-DF1C-4C1A-BA77-4102B2055A5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ιμές Ελλάδα" sheetId="3" r:id="rId1"/>
    <sheet name="Σύγκριση τιμών" sheetId="10" r:id="rId2"/>
    <sheet name="18-04-2024" sheetId="24" r:id="rId3"/>
    <sheet name="11-12-2023" sheetId="23" r:id="rId4"/>
  </sheets>
  <definedNames>
    <definedName name="_xlnm._FilterDatabase" localSheetId="3" hidden="1">'11-12-2023'!$C$3:$C$43</definedName>
    <definedName name="_xlnm._FilterDatabase" localSheetId="2" hidden="1">'18-04-2024'!$C$3:$C$44</definedName>
    <definedName name="_xlnm._FilterDatabase" localSheetId="0" hidden="1">'Tιμές Ελλάδα'!$A$2:$F$75</definedName>
    <definedName name="_xlnm._FilterDatabase" localSheetId="1" hidden="1">'Σύγκριση τιμών'!$A$2:$J$73</definedName>
    <definedName name="_xlnm.Print_Area" localSheetId="3">'11-12-2023'!$A$1:$L$48</definedName>
    <definedName name="_xlnm.Print_Area" localSheetId="2">'18-04-2024'!$A$1:$L$52</definedName>
    <definedName name="_xlnm.Print_Area" localSheetId="0">'Tιμές Ελλάδα'!$A$1:$F$70</definedName>
    <definedName name="_xlnm.Print_Area" localSheetId="1">'Σύγκριση τιμών'!$A$1:$C$64</definedName>
    <definedName name="_xlnm.Print_Titles" localSheetId="3">'11-12-2023'!$A:$B</definedName>
    <definedName name="_xlnm.Print_Titles" localSheetId="2">'18-04-2024'!$A:$B</definedName>
    <definedName name="_xlnm.Print_Titles" localSheetId="0">'Tιμές Ελλάδα'!$A:$B</definedName>
    <definedName name="_xlnm.Print_Titles" localSheetId="1">'Σύγκριση τιμών'!$A:$B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0" l="1"/>
  <c r="G60" i="10"/>
  <c r="J7" i="10" a="1"/>
  <c r="J7" i="10" s="1"/>
  <c r="J9" i="10" a="1"/>
  <c r="J9" i="10" s="1"/>
  <c r="J10" i="10" a="1"/>
  <c r="J10" i="10" s="1"/>
  <c r="J11" i="10" a="1"/>
  <c r="J11" i="10" s="1"/>
  <c r="J12" i="10" a="1"/>
  <c r="J12" i="10"/>
  <c r="J13" i="10" a="1"/>
  <c r="J13" i="10" s="1"/>
  <c r="J14" i="10" a="1"/>
  <c r="J14" i="10" s="1"/>
  <c r="J15" i="10" a="1"/>
  <c r="J15" i="10" s="1"/>
  <c r="J16" i="10" a="1"/>
  <c r="J16" i="10"/>
  <c r="J17" i="10" a="1"/>
  <c r="J17" i="10" s="1"/>
  <c r="J19" i="10" a="1"/>
  <c r="J19" i="10" s="1"/>
  <c r="J23" i="10" a="1"/>
  <c r="J23" i="10" s="1"/>
  <c r="J24" i="10" a="1"/>
  <c r="J24" i="10"/>
  <c r="J26" i="10" a="1"/>
  <c r="J26" i="10" s="1"/>
  <c r="J27" i="10" a="1"/>
  <c r="J27" i="10" s="1"/>
  <c r="J28" i="10" a="1"/>
  <c r="J28" i="10"/>
  <c r="J30" i="10" a="1"/>
  <c r="J30" i="10" s="1"/>
  <c r="J31" i="10" a="1"/>
  <c r="J31" i="10" s="1"/>
  <c r="J32" i="10" a="1"/>
  <c r="J32" i="10"/>
  <c r="J33" i="10" a="1"/>
  <c r="J33" i="10" s="1"/>
  <c r="J35" i="10" a="1"/>
  <c r="J35" i="10" s="1"/>
  <c r="J38" i="10" a="1"/>
  <c r="J38" i="10" s="1"/>
  <c r="J39" i="10" a="1"/>
  <c r="J39" i="10" s="1"/>
  <c r="J40" i="10" a="1"/>
  <c r="J40" i="10"/>
  <c r="J41" i="10" a="1"/>
  <c r="J41" i="10" s="1"/>
  <c r="J42" i="10" a="1"/>
  <c r="J42" i="10" s="1"/>
  <c r="J47" i="10" a="1"/>
  <c r="J47" i="10" s="1"/>
  <c r="J53" i="10" a="1"/>
  <c r="J53" i="10" s="1"/>
  <c r="J57" i="10" a="1"/>
  <c r="J57" i="10" s="1"/>
  <c r="L50" i="24"/>
  <c r="L46" i="24"/>
  <c r="L34" i="24"/>
  <c r="L32" i="24"/>
  <c r="L27" i="24"/>
  <c r="L23" i="24"/>
  <c r="L20" i="24"/>
  <c r="L19" i="24"/>
  <c r="L7" i="24"/>
  <c r="H6" i="10" s="1"/>
  <c r="L6" i="24"/>
  <c r="H5" i="10" s="1"/>
  <c r="H4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1" i="10"/>
  <c r="H62" i="10"/>
  <c r="H63" i="10"/>
  <c r="H64" i="10"/>
  <c r="H65" i="10"/>
  <c r="H66" i="10"/>
  <c r="H67" i="10"/>
  <c r="H68" i="10"/>
  <c r="H69" i="10"/>
  <c r="H70" i="10"/>
  <c r="H71" i="10"/>
  <c r="H3" i="10"/>
  <c r="E3" i="10"/>
  <c r="G4" i="10"/>
  <c r="I4" i="10" s="1"/>
  <c r="G5" i="10"/>
  <c r="G6" i="10"/>
  <c r="G7" i="10"/>
  <c r="I7" i="10" s="1"/>
  <c r="G8" i="10"/>
  <c r="I8" i="10" s="1"/>
  <c r="G9" i="10"/>
  <c r="I9" i="10" s="1"/>
  <c r="G10" i="10"/>
  <c r="G11" i="10"/>
  <c r="G12" i="10"/>
  <c r="G13" i="10"/>
  <c r="I13" i="10" s="1"/>
  <c r="G14" i="10"/>
  <c r="I14" i="10" s="1"/>
  <c r="G15" i="10"/>
  <c r="I15" i="10" s="1"/>
  <c r="G16" i="10"/>
  <c r="I16" i="10" s="1"/>
  <c r="G17" i="10"/>
  <c r="I17" i="10" s="1"/>
  <c r="G18" i="10"/>
  <c r="G19" i="10"/>
  <c r="G20" i="10"/>
  <c r="G21" i="10"/>
  <c r="G22" i="10"/>
  <c r="G23" i="10"/>
  <c r="I23" i="10" s="1"/>
  <c r="G24" i="10"/>
  <c r="I24" i="10" s="1"/>
  <c r="G25" i="10"/>
  <c r="G26" i="10"/>
  <c r="G27" i="10"/>
  <c r="G28" i="10"/>
  <c r="G29" i="10"/>
  <c r="G30" i="10"/>
  <c r="I30" i="10" s="1"/>
  <c r="G31" i="10"/>
  <c r="I31" i="10" s="1"/>
  <c r="G32" i="10"/>
  <c r="I32" i="10" s="1"/>
  <c r="G33" i="10"/>
  <c r="I33" i="10" s="1"/>
  <c r="G34" i="10"/>
  <c r="G35" i="10"/>
  <c r="G36" i="10"/>
  <c r="G37" i="10"/>
  <c r="G38" i="10"/>
  <c r="I38" i="10" s="1"/>
  <c r="G39" i="10"/>
  <c r="I39" i="10" s="1"/>
  <c r="G40" i="10"/>
  <c r="I40" i="10" s="1"/>
  <c r="G41" i="10"/>
  <c r="I41" i="10" s="1"/>
  <c r="G42" i="10"/>
  <c r="G43" i="10"/>
  <c r="G44" i="10"/>
  <c r="G45" i="10"/>
  <c r="G46" i="10"/>
  <c r="G47" i="10"/>
  <c r="I47" i="10" s="1"/>
  <c r="G48" i="10"/>
  <c r="I48" i="10" s="1"/>
  <c r="G49" i="10"/>
  <c r="I49" i="10" s="1"/>
  <c r="G50" i="10"/>
  <c r="G51" i="10"/>
  <c r="G52" i="10"/>
  <c r="G53" i="10"/>
  <c r="I53" i="10" s="1"/>
  <c r="G54" i="10"/>
  <c r="I54" i="10" s="1"/>
  <c r="G55" i="10"/>
  <c r="I55" i="10" s="1"/>
  <c r="G56" i="10"/>
  <c r="G57" i="10"/>
  <c r="I57" i="10" s="1"/>
  <c r="G58" i="10"/>
  <c r="G59" i="10"/>
  <c r="G61" i="10"/>
  <c r="I61" i="10" s="1"/>
  <c r="G62" i="10"/>
  <c r="I62" i="10" s="1"/>
  <c r="G63" i="10"/>
  <c r="I63" i="10" s="1"/>
  <c r="G64" i="10"/>
  <c r="I64" i="10" s="1"/>
  <c r="G65" i="10"/>
  <c r="I65" i="10" s="1"/>
  <c r="G66" i="10"/>
  <c r="G67" i="10"/>
  <c r="I67" i="10" s="1"/>
  <c r="G68" i="10"/>
  <c r="G69" i="10"/>
  <c r="I69" i="10" s="1"/>
  <c r="G70" i="10"/>
  <c r="I70" i="10" s="1"/>
  <c r="G71" i="10"/>
  <c r="I71" i="10" s="1"/>
  <c r="G3" i="10"/>
  <c r="I3" i="10" s="1"/>
  <c r="D3" i="10"/>
  <c r="F3" i="10" s="1"/>
  <c r="D65" i="10"/>
  <c r="E65" i="10"/>
  <c r="D66" i="10"/>
  <c r="E66" i="10"/>
  <c r="D67" i="10"/>
  <c r="E67" i="10"/>
  <c r="D68" i="10"/>
  <c r="E68" i="10"/>
  <c r="D69" i="10"/>
  <c r="E69" i="10"/>
  <c r="D70" i="10"/>
  <c r="E70" i="10"/>
  <c r="D71" i="10"/>
  <c r="E71" i="10"/>
  <c r="D4" i="10"/>
  <c r="F4" i="10" s="1"/>
  <c r="E4" i="10"/>
  <c r="D5" i="10"/>
  <c r="F5" i="10" s="1"/>
  <c r="E5" i="10"/>
  <c r="D6" i="10"/>
  <c r="E6" i="10"/>
  <c r="D7" i="10"/>
  <c r="F7" i="10" s="1"/>
  <c r="E7" i="10"/>
  <c r="D8" i="10"/>
  <c r="F8" i="10" s="1"/>
  <c r="J8" i="10" s="1" a="1"/>
  <c r="J8" i="10" s="1"/>
  <c r="E8" i="10"/>
  <c r="D9" i="10"/>
  <c r="F9" i="10" s="1"/>
  <c r="E9" i="10"/>
  <c r="D10" i="10"/>
  <c r="E10" i="10"/>
  <c r="D11" i="10"/>
  <c r="F11" i="10" s="1"/>
  <c r="E11" i="10"/>
  <c r="D12" i="10"/>
  <c r="F12" i="10" s="1"/>
  <c r="E12" i="10"/>
  <c r="D13" i="10"/>
  <c r="F13" i="10" s="1"/>
  <c r="E13" i="10"/>
  <c r="D14" i="10"/>
  <c r="E14" i="10"/>
  <c r="D15" i="10"/>
  <c r="F15" i="10" s="1"/>
  <c r="E15" i="10"/>
  <c r="D16" i="10"/>
  <c r="F16" i="10" s="1"/>
  <c r="E16" i="10"/>
  <c r="D17" i="10"/>
  <c r="F17" i="10" s="1"/>
  <c r="E17" i="10"/>
  <c r="D18" i="10"/>
  <c r="E18" i="10"/>
  <c r="D19" i="10"/>
  <c r="F19" i="10" s="1"/>
  <c r="E19" i="10"/>
  <c r="D20" i="10"/>
  <c r="E20" i="10"/>
  <c r="D21" i="10"/>
  <c r="E21" i="10"/>
  <c r="D22" i="10"/>
  <c r="E22" i="10"/>
  <c r="D23" i="10"/>
  <c r="F23" i="10" s="1"/>
  <c r="E23" i="10"/>
  <c r="D24" i="10"/>
  <c r="F24" i="10" s="1"/>
  <c r="E24" i="10"/>
  <c r="D25" i="10"/>
  <c r="E25" i="10"/>
  <c r="D26" i="10"/>
  <c r="E26" i="10"/>
  <c r="D27" i="10"/>
  <c r="F27" i="10" s="1"/>
  <c r="E27" i="10"/>
  <c r="D28" i="10"/>
  <c r="F28" i="10" s="1"/>
  <c r="E28" i="10"/>
  <c r="D29" i="10"/>
  <c r="E29" i="10"/>
  <c r="D30" i="10"/>
  <c r="E30" i="10"/>
  <c r="D31" i="10"/>
  <c r="F31" i="10" s="1"/>
  <c r="E31" i="10"/>
  <c r="D32" i="10"/>
  <c r="F32" i="10" s="1"/>
  <c r="E32" i="10"/>
  <c r="D33" i="10"/>
  <c r="F33" i="10" s="1"/>
  <c r="E33" i="10"/>
  <c r="D34" i="10"/>
  <c r="E34" i="10"/>
  <c r="D35" i="10"/>
  <c r="F35" i="10" s="1"/>
  <c r="E35" i="10"/>
  <c r="D36" i="10"/>
  <c r="E36" i="10"/>
  <c r="D37" i="10"/>
  <c r="E37" i="10"/>
  <c r="D38" i="10"/>
  <c r="E38" i="10"/>
  <c r="D39" i="10"/>
  <c r="F39" i="10" s="1"/>
  <c r="E39" i="10"/>
  <c r="D40" i="10"/>
  <c r="F40" i="10" s="1"/>
  <c r="E40" i="10"/>
  <c r="D41" i="10"/>
  <c r="F41" i="10" s="1"/>
  <c r="E41" i="10"/>
  <c r="D42" i="10"/>
  <c r="E42" i="10"/>
  <c r="D43" i="10"/>
  <c r="F43" i="10" s="1"/>
  <c r="E43" i="10"/>
  <c r="D44" i="10"/>
  <c r="F44" i="10" s="1"/>
  <c r="E44" i="10"/>
  <c r="D45" i="10"/>
  <c r="E45" i="10"/>
  <c r="D46" i="10"/>
  <c r="E46" i="10"/>
  <c r="D47" i="10"/>
  <c r="F47" i="10" s="1"/>
  <c r="E47" i="10"/>
  <c r="D48" i="10"/>
  <c r="F48" i="10" s="1"/>
  <c r="J48" i="10" s="1" a="1"/>
  <c r="J48" i="10" s="1"/>
  <c r="E48" i="10"/>
  <c r="D49" i="10"/>
  <c r="F49" i="10" s="1"/>
  <c r="J49" i="10" s="1" a="1"/>
  <c r="J49" i="10" s="1"/>
  <c r="E49" i="10"/>
  <c r="D50" i="10"/>
  <c r="E50" i="10"/>
  <c r="D51" i="10"/>
  <c r="E51" i="10"/>
  <c r="D52" i="10"/>
  <c r="F52" i="10" s="1"/>
  <c r="E52" i="10"/>
  <c r="D53" i="10"/>
  <c r="F53" i="10" s="1"/>
  <c r="E53" i="10"/>
  <c r="D54" i="10"/>
  <c r="E54" i="10"/>
  <c r="D55" i="10"/>
  <c r="F55" i="10" s="1"/>
  <c r="J55" i="10" s="1" a="1"/>
  <c r="J55" i="10" s="1"/>
  <c r="E55" i="10"/>
  <c r="D56" i="10"/>
  <c r="E56" i="10"/>
  <c r="D57" i="10"/>
  <c r="F57" i="10" s="1"/>
  <c r="E57" i="10"/>
  <c r="D58" i="10"/>
  <c r="E58" i="10"/>
  <c r="D59" i="10"/>
  <c r="E59" i="10"/>
  <c r="D60" i="10"/>
  <c r="F60" i="10" s="1"/>
  <c r="E60" i="10"/>
  <c r="D61" i="10"/>
  <c r="E61" i="10"/>
  <c r="D62" i="10"/>
  <c r="E62" i="10"/>
  <c r="D63" i="10"/>
  <c r="F63" i="10" s="1"/>
  <c r="J63" i="10" s="1" a="1"/>
  <c r="J63" i="10" s="1"/>
  <c r="E63" i="10"/>
  <c r="D64" i="10"/>
  <c r="F64" i="10" s="1"/>
  <c r="J64" i="10" s="1" a="1"/>
  <c r="J64" i="10" s="1"/>
  <c r="E64" i="10"/>
  <c r="E60" i="3"/>
  <c r="A72" i="3"/>
  <c r="E71" i="3"/>
  <c r="I6" i="10" l="1"/>
  <c r="I5" i="10"/>
  <c r="J5" i="10" s="1" a="1"/>
  <c r="J5" i="10" s="1"/>
  <c r="F20" i="10"/>
  <c r="J20" i="10" s="1" a="1"/>
  <c r="J20" i="10" s="1"/>
  <c r="I21" i="10"/>
  <c r="I25" i="10"/>
  <c r="I29" i="10"/>
  <c r="F36" i="10"/>
  <c r="J36" i="10" s="1" a="1"/>
  <c r="J36" i="10" s="1"/>
  <c r="I56" i="10"/>
  <c r="F56" i="10"/>
  <c r="J56" i="10" s="1" a="1"/>
  <c r="J56" i="10" s="1"/>
  <c r="J52" i="10" a="1"/>
  <c r="J52" i="10" s="1"/>
  <c r="F51" i="10"/>
  <c r="J51" i="10" s="1" a="1"/>
  <c r="J51" i="10" s="1"/>
  <c r="I46" i="10"/>
  <c r="I45" i="10"/>
  <c r="J43" i="10" a="1"/>
  <c r="J43" i="10" s="1"/>
  <c r="F69" i="10"/>
  <c r="J69" i="10" s="1" a="1"/>
  <c r="J69" i="10" s="1"/>
  <c r="F65" i="10"/>
  <c r="J65" i="10" s="1" a="1"/>
  <c r="J65" i="10" s="1"/>
  <c r="F71" i="10"/>
  <c r="J71" i="10" s="1" a="1"/>
  <c r="J71" i="10" s="1"/>
  <c r="F67" i="10"/>
  <c r="J67" i="10" s="1" a="1"/>
  <c r="J67" i="10" s="1"/>
  <c r="F59" i="10"/>
  <c r="J59" i="10" s="1" a="1"/>
  <c r="J59" i="10" s="1"/>
  <c r="I59" i="10"/>
  <c r="I66" i="10"/>
  <c r="I58" i="10"/>
  <c r="I50" i="10"/>
  <c r="I42" i="10"/>
  <c r="I34" i="10"/>
  <c r="I26" i="10"/>
  <c r="I18" i="10"/>
  <c r="I10" i="10"/>
  <c r="J4" i="10" a="1"/>
  <c r="J4" i="10" s="1"/>
  <c r="F68" i="10"/>
  <c r="I43" i="10"/>
  <c r="F62" i="10"/>
  <c r="J62" i="10" s="1" a="1"/>
  <c r="J62" i="10" s="1"/>
  <c r="F54" i="10"/>
  <c r="J54" i="10" s="1" a="1"/>
  <c r="J54" i="10" s="1"/>
  <c r="F46" i="10"/>
  <c r="F38" i="10"/>
  <c r="F34" i="10"/>
  <c r="J34" i="10" s="1" a="1"/>
  <c r="J34" i="10" s="1"/>
  <c r="F26" i="10"/>
  <c r="F22" i="10"/>
  <c r="J22" i="10" s="1" a="1"/>
  <c r="J22" i="10" s="1"/>
  <c r="F18" i="10"/>
  <c r="J18" i="10" s="1" a="1"/>
  <c r="J18" i="10" s="1"/>
  <c r="F14" i="10"/>
  <c r="F10" i="10"/>
  <c r="F6" i="10"/>
  <c r="J6" i="10" s="1" a="1"/>
  <c r="J6" i="10" s="1"/>
  <c r="F70" i="10"/>
  <c r="J70" i="10" s="1" a="1"/>
  <c r="J70" i="10" s="1"/>
  <c r="F66" i="10"/>
  <c r="I68" i="10"/>
  <c r="I60" i="10"/>
  <c r="J60" i="10" s="1" a="1"/>
  <c r="J60" i="10" s="1"/>
  <c r="I28" i="10"/>
  <c r="I12" i="10"/>
  <c r="F58" i="10"/>
  <c r="J58" i="10" s="1" a="1"/>
  <c r="J58" i="10" s="1"/>
  <c r="F50" i="10"/>
  <c r="J50" i="10" s="1" a="1"/>
  <c r="J50" i="10" s="1"/>
  <c r="F42" i="10"/>
  <c r="F30" i="10"/>
  <c r="F61" i="10"/>
  <c r="J61" i="10" s="1" a="1"/>
  <c r="J61" i="10" s="1"/>
  <c r="I35" i="10"/>
  <c r="I27" i="10"/>
  <c r="I19" i="10"/>
  <c r="I11" i="10"/>
  <c r="J3" i="10" a="1"/>
  <c r="J3" i="10" s="1"/>
  <c r="F45" i="10"/>
  <c r="J45" i="10" s="1" a="1"/>
  <c r="J45" i="10" s="1"/>
  <c r="F37" i="10"/>
  <c r="F29" i="10"/>
  <c r="J29" i="10" s="1" a="1"/>
  <c r="J29" i="10" s="1"/>
  <c r="F25" i="10"/>
  <c r="J25" i="10" s="1" a="1"/>
  <c r="J25" i="10" s="1"/>
  <c r="F21" i="10"/>
  <c r="J21" i="10" s="1" a="1"/>
  <c r="J21" i="10" s="1"/>
  <c r="I52" i="10"/>
  <c r="I44" i="10"/>
  <c r="J44" i="10" s="1" a="1"/>
  <c r="J44" i="10" s="1"/>
  <c r="I36" i="10"/>
  <c r="I20" i="10"/>
  <c r="I51" i="10"/>
  <c r="I22" i="10"/>
  <c r="I37" i="10"/>
  <c r="D71" i="3"/>
  <c r="F71" i="3" s="1"/>
  <c r="D50" i="3"/>
  <c r="E50" i="3"/>
  <c r="D40" i="3"/>
  <c r="E40" i="3"/>
  <c r="D32" i="3"/>
  <c r="E32" i="3"/>
  <c r="D21" i="3"/>
  <c r="E21" i="3"/>
  <c r="D3" i="3"/>
  <c r="E3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2" i="3"/>
  <c r="E23" i="3"/>
  <c r="E24" i="3"/>
  <c r="E25" i="3"/>
  <c r="E26" i="3"/>
  <c r="E27" i="3"/>
  <c r="E28" i="3"/>
  <c r="E29" i="3"/>
  <c r="E30" i="3"/>
  <c r="E31" i="3"/>
  <c r="E33" i="3"/>
  <c r="E34" i="3"/>
  <c r="E35" i="3"/>
  <c r="E36" i="3"/>
  <c r="E37" i="3"/>
  <c r="E38" i="3"/>
  <c r="E39" i="3"/>
  <c r="E41" i="3"/>
  <c r="E42" i="3"/>
  <c r="E43" i="3"/>
  <c r="E44" i="3"/>
  <c r="E45" i="3"/>
  <c r="E46" i="3"/>
  <c r="E47" i="3"/>
  <c r="E48" i="3"/>
  <c r="E49" i="3"/>
  <c r="E51" i="3"/>
  <c r="E52" i="3"/>
  <c r="E53" i="3"/>
  <c r="E54" i="3"/>
  <c r="E55" i="3"/>
  <c r="E56" i="3"/>
  <c r="E57" i="3"/>
  <c r="E58" i="3"/>
  <c r="E59" i="3"/>
  <c r="E61" i="3"/>
  <c r="E62" i="3"/>
  <c r="E63" i="3"/>
  <c r="E64" i="3"/>
  <c r="E65" i="3"/>
  <c r="E66" i="3"/>
  <c r="E67" i="3"/>
  <c r="E68" i="3"/>
  <c r="E69" i="3"/>
  <c r="E70" i="3"/>
  <c r="E4" i="3"/>
  <c r="D4" i="3"/>
  <c r="L5" i="23"/>
  <c r="L6" i="23"/>
  <c r="L18" i="23"/>
  <c r="L19" i="23"/>
  <c r="L22" i="23"/>
  <c r="L26" i="23"/>
  <c r="L31" i="23"/>
  <c r="L33" i="23"/>
  <c r="L45" i="23"/>
  <c r="D34" i="3"/>
  <c r="D27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26" i="3"/>
  <c r="D28" i="3"/>
  <c r="D29" i="3"/>
  <c r="D30" i="3"/>
  <c r="D31" i="3"/>
  <c r="D33" i="3"/>
  <c r="D35" i="3"/>
  <c r="D36" i="3"/>
  <c r="D37" i="3"/>
  <c r="D38" i="3"/>
  <c r="D39" i="3"/>
  <c r="D41" i="3"/>
  <c r="D42" i="3"/>
  <c r="D43" i="3"/>
  <c r="D44" i="3"/>
  <c r="D45" i="3"/>
  <c r="D46" i="3"/>
  <c r="D47" i="3"/>
  <c r="D48" i="3"/>
  <c r="D49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G72" i="10" l="1"/>
  <c r="I72" i="10" s="1"/>
  <c r="J37" i="10" a="1"/>
  <c r="J37" i="10" s="1"/>
  <c r="J46" i="10" a="1"/>
  <c r="J46" i="10" s="1"/>
  <c r="J68" i="10" a="1"/>
  <c r="J68" i="10" s="1"/>
  <c r="J66" i="10" a="1"/>
  <c r="J66" i="10" s="1"/>
  <c r="G73" i="10"/>
  <c r="I73" i="10" s="1"/>
  <c r="D72" i="10"/>
  <c r="F32" i="3"/>
  <c r="F49" i="3"/>
  <c r="F31" i="3"/>
  <c r="F23" i="3"/>
  <c r="F14" i="3"/>
  <c r="F6" i="3"/>
  <c r="F40" i="3"/>
  <c r="F22" i="3"/>
  <c r="F13" i="3"/>
  <c r="F5" i="3"/>
  <c r="F28" i="3"/>
  <c r="F10" i="3"/>
  <c r="F66" i="3"/>
  <c r="F57" i="3"/>
  <c r="F39" i="3"/>
  <c r="F30" i="3"/>
  <c r="F65" i="3"/>
  <c r="F56" i="3"/>
  <c r="F47" i="3"/>
  <c r="F38" i="3"/>
  <c r="F29" i="3"/>
  <c r="F20" i="3"/>
  <c r="F12" i="3"/>
  <c r="F3" i="3"/>
  <c r="F50" i="3"/>
  <c r="F41" i="3"/>
  <c r="F4" i="3"/>
  <c r="F54" i="3"/>
  <c r="F27" i="3"/>
  <c r="F19" i="3"/>
  <c r="F53" i="3"/>
  <c r="F35" i="3"/>
  <c r="F26" i="3"/>
  <c r="F17" i="3"/>
  <c r="F9" i="3"/>
  <c r="F34" i="3"/>
  <c r="F25" i="3"/>
  <c r="F16" i="3"/>
  <c r="F55" i="3"/>
  <c r="F37" i="3"/>
  <c r="F11" i="3"/>
  <c r="F59" i="3"/>
  <c r="F51" i="3"/>
  <c r="F42" i="3"/>
  <c r="F33" i="3"/>
  <c r="F24" i="3"/>
  <c r="F15" i="3"/>
  <c r="F7" i="3"/>
  <c r="F8" i="3"/>
  <c r="F46" i="3"/>
  <c r="F45" i="3"/>
  <c r="F44" i="3"/>
  <c r="F43" i="3"/>
  <c r="F36" i="3"/>
  <c r="F18" i="3"/>
  <c r="F21" i="3"/>
  <c r="F64" i="3"/>
  <c r="F63" i="3"/>
  <c r="F70" i="3"/>
  <c r="F62" i="3"/>
  <c r="F69" i="3"/>
  <c r="F61" i="3"/>
  <c r="F60" i="3"/>
  <c r="F68" i="3"/>
  <c r="F67" i="3"/>
  <c r="F58" i="3"/>
  <c r="F48" i="3"/>
  <c r="F52" i="3"/>
  <c r="F72" i="3" l="1"/>
  <c r="B90" i="3" a="1"/>
  <c r="B90" i="3" s="1"/>
  <c r="B75" i="3" s="1"/>
  <c r="B78" i="3" a="1"/>
  <c r="B78" i="3" s="1"/>
  <c r="B73" i="3" s="1"/>
  <c r="B72" i="3"/>
  <c r="D73" i="10"/>
  <c r="F74" i="3"/>
  <c r="B74" i="3"/>
  <c r="J72" i="10" l="1"/>
  <c r="J73" i="1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<sst xmlns="http://schemas.openxmlformats.org/spreadsheetml/2006/main" count="519" uniqueCount="97">
  <si>
    <t>ΑΘΗΝΑ</t>
  </si>
  <si>
    <t>ΠΑΡΙΣΙ</t>
  </si>
  <si>
    <t>ΒΑΡΚΕΛΩΝΗ</t>
  </si>
  <si>
    <t xml:space="preserve"> </t>
  </si>
  <si>
    <t>Λ Α Χ Α Ν Ι Κ Α - Φ Ρ Ο Υ Τ Α</t>
  </si>
  <si>
    <t>ΚΑΤΗΓΟΡΙΑ</t>
  </si>
  <si>
    <t>ΜΙΝ</t>
  </si>
  <si>
    <t>ΜΑΧ</t>
  </si>
  <si>
    <t>Επικρατούσα
Τιμή</t>
  </si>
  <si>
    <t xml:space="preserve">Μέση Τιμή </t>
  </si>
  <si>
    <t>Αγγούρια (το ζευγάρι)</t>
  </si>
  <si>
    <t>ΛΑΧΑΝΙΚΑ</t>
  </si>
  <si>
    <t>Βλήτα</t>
  </si>
  <si>
    <t>Καρότα</t>
  </si>
  <si>
    <t>Κολοκύθια</t>
  </si>
  <si>
    <t>Κρεμμυδάκια φρέσκα</t>
  </si>
  <si>
    <t>Λάχανα</t>
  </si>
  <si>
    <t>Μαρούλια</t>
  </si>
  <si>
    <t>Μελιτζάνες Φλάσκες</t>
  </si>
  <si>
    <t>Πατάτες  εγχ.</t>
  </si>
  <si>
    <t>Σέλινο</t>
  </si>
  <si>
    <t>Σκόρδα το κομμάτι</t>
  </si>
  <si>
    <t>Τομάτες</t>
  </si>
  <si>
    <t>ΦΡΟΥΤΑ</t>
  </si>
  <si>
    <t>Μήλα Γκόλντεν Ντελίσιους</t>
  </si>
  <si>
    <t>Μήλα Στάρκιν Ντελίσιους</t>
  </si>
  <si>
    <t xml:space="preserve">Μπανάνες </t>
  </si>
  <si>
    <t>Πορτοκάλια Βαλέντσια</t>
  </si>
  <si>
    <t>Ροδάκινα</t>
  </si>
  <si>
    <t>Νεκταρίνια</t>
  </si>
  <si>
    <t>Ρόδια</t>
  </si>
  <si>
    <t>Σταφύλια Μοσχάτα</t>
  </si>
  <si>
    <t>Σταφύλια Ρεντ Γκλομπ</t>
  </si>
  <si>
    <t>Σταφύλια Σουλτανίνα</t>
  </si>
  <si>
    <t>Σύκα</t>
  </si>
  <si>
    <t>Αγγουράκια το κιλό</t>
  </si>
  <si>
    <t>Άνηθος δεμ. Μικρά</t>
  </si>
  <si>
    <t>Μαϊδανός δεμ. Μικρά</t>
  </si>
  <si>
    <t>Πιπεριές μακριές γλυκές</t>
  </si>
  <si>
    <t>Πιπεριές κόκκινες μακριές</t>
  </si>
  <si>
    <t>Τομάτες εισαγωγής</t>
  </si>
  <si>
    <t>Φασολάκια τσαουλιά</t>
  </si>
  <si>
    <t>Φασολάκια μπαρμπούνια</t>
  </si>
  <si>
    <t>Αχλάδια Κρυστάλλια</t>
  </si>
  <si>
    <t>Δαμάσκηνα Βανίλιες</t>
  </si>
  <si>
    <t xml:space="preserve">Καρπούζια </t>
  </si>
  <si>
    <t>Λεμόνια εισαγωγής</t>
  </si>
  <si>
    <t>Ροδάκινα Λευκόσαρκα</t>
  </si>
  <si>
    <t>Πατάτες Γαλλίας</t>
  </si>
  <si>
    <t>Πατάτες Κύπρου</t>
  </si>
  <si>
    <t>Ραδίκια Ήμερα - Ιταλικά</t>
  </si>
  <si>
    <t>Τοματίνια τ. βελανίδι</t>
  </si>
  <si>
    <t>Μήλα Γκαλά</t>
  </si>
  <si>
    <t>Μήλα Γκράνυ Σμιθ</t>
  </si>
  <si>
    <t>Αθήνα</t>
  </si>
  <si>
    <t>Βαρκελώνη</t>
  </si>
  <si>
    <t>Διαφορά</t>
  </si>
  <si>
    <t xml:space="preserve">Πιο ακριβή η Αθήνα </t>
  </si>
  <si>
    <t xml:space="preserve">Πιο ακριβή η Βαρκελώνη </t>
  </si>
  <si>
    <t>Σύγκριση</t>
  </si>
  <si>
    <t>Κρεμμύδια ξερά</t>
  </si>
  <si>
    <t>Πιπεριές χονδρές</t>
  </si>
  <si>
    <t>Σταφύλια Crimson</t>
  </si>
  <si>
    <t>Λεμόνια</t>
  </si>
  <si>
    <t>Σταφύλια Φράουλα</t>
  </si>
  <si>
    <t>Ραδίκια άγρια καλλιεργούμενα</t>
  </si>
  <si>
    <t>Κουνουπίδια</t>
  </si>
  <si>
    <t>Μπρόκολα</t>
  </si>
  <si>
    <t>Πατζάρια</t>
  </si>
  <si>
    <t>Σπανάκι</t>
  </si>
  <si>
    <t>Μπάμιες</t>
  </si>
  <si>
    <t>Μήλα Φούτζι</t>
  </si>
  <si>
    <t>Κυδώνια</t>
  </si>
  <si>
    <t>ΞΗΡΟΙ ΚΑΡΠΟΙ</t>
  </si>
  <si>
    <t>Κάστανα</t>
  </si>
  <si>
    <t>Ακτινίδια</t>
  </si>
  <si>
    <t>Σταμναγκάθι</t>
  </si>
  <si>
    <t>Μανταρίνια Κλημεντίνες</t>
  </si>
  <si>
    <t>Μανταρίνια Σατσούμες</t>
  </si>
  <si>
    <t>ΔΕΥΤΕΡΑ 
11/12/2023</t>
  </si>
  <si>
    <t>Σκόρδα εισαγωγης / κιλο</t>
  </si>
  <si>
    <t>Πράσσα</t>
  </si>
  <si>
    <t>ΠΕΜΠΤΗ 
18/04/2024</t>
  </si>
  <si>
    <t>ΠΑΡΑΣΚΕΥΗ 
19/04/2024</t>
  </si>
  <si>
    <t>Αγγινάρες (το ζευγάρι)</t>
  </si>
  <si>
    <t>Αβοκάντο</t>
  </si>
  <si>
    <t>Μανταρινια ενκορε</t>
  </si>
  <si>
    <t>Μουσμουλα εγχ.</t>
  </si>
  <si>
    <t>Πορτοκαλια Λανε Λεϊτ</t>
  </si>
  <si>
    <t>Φράουλες</t>
  </si>
  <si>
    <t>Τοματίνια τ. Βελανίδι</t>
  </si>
  <si>
    <t>Καρπούζια</t>
  </si>
  <si>
    <t>Πατάτες Αιγύπτου</t>
  </si>
  <si>
    <t>Πεπόνια</t>
  </si>
  <si>
    <t>Μεταβολή 4μήνου</t>
  </si>
  <si>
    <t>Πορτοκάλια Ομφαλοφόρα</t>
  </si>
  <si>
    <t>11/12/2023 - 18/04/2024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</si>
</sst>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_-* #,##0.00\ _€_-;\-* #,##0.00\ _€_-;_-* &quot;-&quot;??\ _€_-;_-@_-"/>
  </numFmts>
  <fonts count="2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family val="2"/>
      <charset val="161"/>
    </font>
    <font>
      <sz val="11"/>
      <name val="Arial Greek"/>
      <charset val="161"/>
    </font>
    <font>
      <sz val="12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3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b/>
      <sz val="11"/>
      <name val="Calibri "/>
      <charset val="161"/>
    </font>
    <font>
      <b/>
      <sz val="18"/>
      <color theme="0"/>
      <name val="Calibri"/>
      <family val="2"/>
      <charset val="161"/>
      <scheme val="minor"/>
    </font>
    <font>
      <b/>
      <sz val="13"/>
      <color theme="0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E5F7"/>
        <bgColor indexed="64"/>
      </patternFill>
    </fill>
    <fill>
      <patternFill patternType="solid">
        <fgColor rgb="FF5AA2AE"/>
        <bgColor indexed="64"/>
      </patternFill>
    </fill>
    <fill>
      <patternFill patternType="solid">
        <fgColor rgb="FF4A66A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0" xfId="1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0" borderId="0" xfId="1" applyFont="1"/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2" fontId="4" fillId="0" borderId="10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6" fillId="0" borderId="0" xfId="1" applyFont="1"/>
    <xf numFmtId="2" fontId="5" fillId="0" borderId="1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4" fontId="5" fillId="0" borderId="1" xfId="1" applyNumberFormat="1" applyFont="1" applyBorder="1" applyAlignment="1">
      <alignment horizontal="center" vertical="center"/>
    </xf>
    <xf numFmtId="2" fontId="4" fillId="3" borderId="10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0" fontId="1" fillId="0" borderId="0" xfId="1" applyFont="1"/>
    <xf numFmtId="0" fontId="4" fillId="0" borderId="6" xfId="1" applyFont="1" applyBorder="1" applyAlignment="1">
      <alignment horizontal="left" vertical="center"/>
    </xf>
    <xf numFmtId="2" fontId="5" fillId="0" borderId="14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1" fillId="0" borderId="5" xfId="1" applyBorder="1"/>
    <xf numFmtId="14" fontId="2" fillId="0" borderId="5" xfId="1" applyNumberFormat="1" applyFont="1" applyBorder="1"/>
    <xf numFmtId="14" fontId="2" fillId="0" borderId="6" xfId="1" applyNumberFormat="1" applyFont="1" applyBorder="1"/>
    <xf numFmtId="0" fontId="1" fillId="2" borderId="1" xfId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11" fillId="4" borderId="5" xfId="1" applyFont="1" applyFill="1" applyBorder="1"/>
    <xf numFmtId="14" fontId="12" fillId="4" borderId="5" xfId="1" applyNumberFormat="1" applyFont="1" applyFill="1" applyBorder="1"/>
    <xf numFmtId="14" fontId="12" fillId="4" borderId="6" xfId="1" applyNumberFormat="1" applyFont="1" applyFill="1" applyBorder="1"/>
    <xf numFmtId="0" fontId="10" fillId="0" borderId="0" xfId="1" applyFont="1"/>
    <xf numFmtId="0" fontId="9" fillId="0" borderId="0" xfId="1" applyFont="1"/>
    <xf numFmtId="0" fontId="1" fillId="0" borderId="0" xfId="1" applyAlignment="1">
      <alignment horizontal="right" vertical="center"/>
    </xf>
    <xf numFmtId="0" fontId="1" fillId="4" borderId="0" xfId="1" applyFill="1"/>
    <xf numFmtId="0" fontId="2" fillId="4" borderId="0" xfId="1" applyFont="1" applyFill="1"/>
    <xf numFmtId="0" fontId="6" fillId="4" borderId="0" xfId="1" applyFont="1" applyFill="1"/>
    <xf numFmtId="0" fontId="9" fillId="4" borderId="0" xfId="1" applyFont="1" applyFill="1" applyAlignment="1">
      <alignment horizontal="left" vertical="center"/>
    </xf>
    <xf numFmtId="0" fontId="9" fillId="4" borderId="0" xfId="1" applyFont="1" applyFill="1"/>
    <xf numFmtId="0" fontId="9" fillId="4" borderId="0" xfId="1" applyFont="1" applyFill="1" applyAlignment="1">
      <alignment horizontal="left" vertical="center" wrapText="1"/>
    </xf>
    <xf numFmtId="164" fontId="9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164" fontId="9" fillId="4" borderId="0" xfId="3" applyNumberFormat="1" applyFont="1" applyFill="1" applyAlignment="1">
      <alignment horizontal="center" vertical="center"/>
    </xf>
    <xf numFmtId="0" fontId="1" fillId="4" borderId="0" xfId="1" applyFill="1" applyBorder="1"/>
    <xf numFmtId="0" fontId="2" fillId="4" borderId="0" xfId="1" applyFont="1" applyFill="1" applyBorder="1"/>
    <xf numFmtId="0" fontId="1" fillId="4" borderId="0" xfId="1" applyFont="1" applyFill="1"/>
    <xf numFmtId="3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4" fontId="10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14" fontId="12" fillId="4" borderId="1" xfId="1" applyNumberFormat="1" applyFont="1" applyFill="1" applyBorder="1"/>
    <xf numFmtId="14" fontId="9" fillId="4" borderId="15" xfId="1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vertical="center"/>
    </xf>
    <xf numFmtId="0" fontId="13" fillId="5" borderId="2" xfId="1" applyFont="1" applyFill="1" applyBorder="1" applyAlignment="1">
      <alignment vertical="center"/>
    </xf>
    <xf numFmtId="0" fontId="13" fillId="5" borderId="1" xfId="1" applyFont="1" applyFill="1" applyBorder="1" applyAlignment="1">
      <alignment horizontal="center" vertical="center" wrapText="1"/>
    </xf>
    <xf numFmtId="14" fontId="14" fillId="6" borderId="1" xfId="1" applyNumberFormat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" fillId="4" borderId="0" xfId="1" applyFill="1" applyAlignment="1">
      <alignment horizontal="right" vertical="center"/>
    </xf>
    <xf numFmtId="0" fontId="3" fillId="0" borderId="0" xfId="1" applyFont="1"/>
    <xf numFmtId="0" fontId="10" fillId="0" borderId="5" xfId="1" applyFont="1" applyBorder="1" applyAlignment="1">
      <alignment horizontal="left" vertical="center"/>
    </xf>
    <xf numFmtId="2" fontId="16" fillId="0" borderId="1" xfId="1" applyNumberFormat="1" applyFont="1" applyBorder="1" applyAlignment="1">
      <alignment horizontal="center" vertical="center" wrapText="1"/>
    </xf>
    <xf numFmtId="0" fontId="1" fillId="0" borderId="0" xfId="1" applyBorder="1"/>
    <xf numFmtId="0" fontId="4" fillId="0" borderId="1" xfId="1" applyFont="1" applyFill="1" applyBorder="1" applyAlignment="1">
      <alignment horizontal="left" vertical="center"/>
    </xf>
    <xf numFmtId="0" fontId="18" fillId="6" borderId="17" xfId="1" applyFont="1" applyFill="1" applyBorder="1" applyAlignment="1">
      <alignment horizontal="center" vertical="center" textRotation="90" wrapText="1"/>
    </xf>
    <xf numFmtId="0" fontId="18" fillId="6" borderId="0" xfId="1" applyFont="1" applyFill="1" applyBorder="1" applyAlignment="1">
      <alignment horizontal="center" vertical="center" textRotation="90" wrapText="1"/>
    </xf>
    <xf numFmtId="0" fontId="18" fillId="6" borderId="0" xfId="0" applyFont="1" applyFill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textRotation="90" wrapText="1"/>
    </xf>
    <xf numFmtId="14" fontId="12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7" borderId="2" xfId="1" applyFont="1" applyFill="1" applyBorder="1" applyAlignment="1">
      <alignment horizontal="center" vertical="center"/>
    </xf>
    <xf numFmtId="0" fontId="20" fillId="6" borderId="2" xfId="1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0" fillId="7" borderId="19" xfId="1" applyFont="1" applyFill="1" applyBorder="1" applyAlignment="1">
      <alignment horizontal="center" vertical="center"/>
    </xf>
    <xf numFmtId="0" fontId="20" fillId="7" borderId="19" xfId="1" applyFont="1" applyFill="1" applyBorder="1" applyAlignment="1">
      <alignment horizontal="right" vertical="center"/>
    </xf>
    <xf numFmtId="0" fontId="20" fillId="6" borderId="19" xfId="1" applyFont="1" applyFill="1" applyBorder="1" applyAlignment="1">
      <alignment horizontal="right" vertical="center"/>
    </xf>
    <xf numFmtId="0" fontId="20" fillId="6" borderId="19" xfId="0" applyFont="1" applyFill="1" applyBorder="1" applyAlignment="1">
      <alignment horizontal="right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4" fontId="5" fillId="0" borderId="3" xfId="1" applyNumberFormat="1" applyFont="1" applyBorder="1" applyAlignment="1">
      <alignment horizontal="center" wrapText="1"/>
    </xf>
    <xf numFmtId="14" fontId="5" fillId="0" borderId="4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0" fillId="0" borderId="18" xfId="0" applyBorder="1" applyAlignment="1">
      <alignment vertical="center"/>
    </xf>
    <xf numFmtId="0" fontId="14" fillId="6" borderId="18" xfId="1" applyFont="1" applyFill="1" applyBorder="1" applyAlignment="1">
      <alignment horizontal="right" vertical="center" wrapText="1"/>
    </xf>
    <xf numFmtId="0" fontId="0" fillId="0" borderId="18" xfId="0" applyBorder="1" applyAlignment="1">
      <alignment vertical="center" wrapText="1"/>
    </xf>
    <xf numFmtId="166" fontId="17" fillId="6" borderId="1" xfId="1" applyNumberFormat="1" applyFon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/>
    </xf>
    <xf numFmtId="166" fontId="0" fillId="0" borderId="1" xfId="0" applyNumberFormat="1" applyBorder="1" applyAlignment="1"/>
    <xf numFmtId="1" fontId="17" fillId="6" borderId="1" xfId="1" applyNumberFormat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17" fillId="6" borderId="1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20" fillId="7" borderId="16" xfId="1" applyFont="1" applyFill="1" applyBorder="1" applyAlignment="1">
      <alignment horizontal="right" vertical="center"/>
    </xf>
    <xf numFmtId="0" fontId="20" fillId="7" borderId="16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D986D848-69DF-4CB9-9A5E-5E31666DA43C}"/>
    <cellStyle name="Percent" xfId="3" builtinId="5"/>
    <cellStyle name="Κανονικό 2" xfId="1" xr:uid="{00000000-0005-0000-0000-000001000000}"/>
  </cellStyles>
  <dxfs count="6"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297FD5"/>
      <color rgb="FF4A66AC"/>
      <color rgb="FFD4E5F7"/>
      <color rgb="FF629DD1"/>
      <color rgb="FF5AA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7592F-0FC3-4931-8E3F-2A3F7B4A31B9}">
  <sheetPr>
    <pageSetUpPr fitToPage="1"/>
  </sheetPr>
  <dimension ref="A1:I112"/>
  <sheetViews>
    <sheetView showGridLines="0" zoomScale="70" zoomScaleNormal="70" zoomScaleSheetLayoutView="80" workbookViewId="0">
      <pane ySplit="1" topLeftCell="A15" activePane="bottomLeft" state="frozen"/>
      <selection pane="bottomLeft" activeCell="C30" sqref="C30"/>
    </sheetView>
  </sheetViews>
  <sheetFormatPr defaultColWidth="9.1796875" defaultRowHeight="12.5"/>
  <cols>
    <col min="1" max="1" width="5.08984375" style="51" customWidth="1"/>
    <col min="2" max="2" width="32.1796875" style="40" bestFit="1" customWidth="1"/>
    <col min="3" max="3" width="14.54296875" style="40" customWidth="1"/>
    <col min="4" max="5" width="15.1796875" style="40" customWidth="1"/>
    <col min="6" max="6" width="25.6328125" style="40" customWidth="1"/>
    <col min="7" max="12" width="6.1796875" style="40" customWidth="1"/>
    <col min="13" max="16384" width="9.1796875" style="40"/>
  </cols>
  <sheetData>
    <row r="1" spans="1:9" s="49" customFormat="1" ht="36" customHeight="1">
      <c r="A1" s="34"/>
      <c r="B1" s="35"/>
      <c r="C1" s="58"/>
      <c r="D1" s="59">
        <v>45271</v>
      </c>
      <c r="E1" s="59">
        <v>45400</v>
      </c>
      <c r="F1" s="64" t="s">
        <v>96</v>
      </c>
      <c r="G1" s="3"/>
    </row>
    <row r="2" spans="1:9" s="50" customFormat="1" ht="40.5" customHeight="1">
      <c r="A2" s="60" t="s">
        <v>3</v>
      </c>
      <c r="B2" s="61" t="s">
        <v>4</v>
      </c>
      <c r="C2" s="62" t="s">
        <v>5</v>
      </c>
      <c r="D2" s="63" t="s">
        <v>8</v>
      </c>
      <c r="E2" s="63" t="s">
        <v>8</v>
      </c>
      <c r="F2" s="65" t="s">
        <v>94</v>
      </c>
      <c r="G2" s="9"/>
    </row>
    <row r="3" spans="1:9" s="42" customFormat="1" ht="27" customHeight="1">
      <c r="A3" s="52">
        <v>1</v>
      </c>
      <c r="B3" s="53" t="s">
        <v>84</v>
      </c>
      <c r="C3" s="54" t="s">
        <v>11</v>
      </c>
      <c r="D3" s="55" t="str">
        <f>_xlfn.IFNA(VLOOKUP(B3,'11-12-2023'!$B$4:$F$48,5,FALSE),"-")</f>
        <v>-</v>
      </c>
      <c r="E3" s="55">
        <f>_xlfn.IFNA(VLOOKUP(B3,'18-04-2024'!$B$4:$F$48,5,FALSE),"-")</f>
        <v>0.6</v>
      </c>
      <c r="F3" s="56" t="str">
        <f>IFERROR((E3-D3)/D3,"-")</f>
        <v>-</v>
      </c>
      <c r="G3" s="14"/>
    </row>
    <row r="4" spans="1:9" s="42" customFormat="1" ht="27" customHeight="1">
      <c r="A4" s="52">
        <v>2</v>
      </c>
      <c r="B4" s="53" t="s">
        <v>10</v>
      </c>
      <c r="C4" s="54" t="s">
        <v>11</v>
      </c>
      <c r="D4" s="55">
        <f>_xlfn.IFNA(VLOOKUP(B4,'11-12-2023'!$B$4:$F$48,5,FALSE),"-")</f>
        <v>0.6</v>
      </c>
      <c r="E4" s="55">
        <f>_xlfn.IFNA(VLOOKUP(B4,'18-04-2024'!$B$4:$F$48,5,FALSE),"-")</f>
        <v>0.4</v>
      </c>
      <c r="F4" s="56">
        <f t="shared" ref="F4:F67" si="0">IFERROR((E4-D4)/D4,"-")</f>
        <v>-0.33333333333333326</v>
      </c>
      <c r="G4" s="14"/>
    </row>
    <row r="5" spans="1:9" ht="27" customHeight="1">
      <c r="A5" s="52">
        <v>3</v>
      </c>
      <c r="B5" s="53" t="s">
        <v>35</v>
      </c>
      <c r="C5" s="54" t="s">
        <v>11</v>
      </c>
      <c r="D5" s="55">
        <f>_xlfn.IFNA(VLOOKUP(B5,'11-12-2023'!$B$4:$F$48,5,FALSE),"-")</f>
        <v>1.2</v>
      </c>
      <c r="E5" s="55">
        <f>_xlfn.IFNA(VLOOKUP(B5,'18-04-2024'!$B$4:$F$48,5,FALSE),"-")</f>
        <v>0.6</v>
      </c>
      <c r="F5" s="56">
        <f t="shared" si="0"/>
        <v>-0.5</v>
      </c>
      <c r="G5" s="37"/>
      <c r="H5" s="43"/>
      <c r="I5" s="44"/>
    </row>
    <row r="6" spans="1:9" ht="27" customHeight="1">
      <c r="A6" s="52">
        <v>4</v>
      </c>
      <c r="B6" s="53" t="s">
        <v>36</v>
      </c>
      <c r="C6" s="54" t="s">
        <v>11</v>
      </c>
      <c r="D6" s="55">
        <f>_xlfn.IFNA(VLOOKUP(B6,'11-12-2023'!$B$4:$F$48,5,FALSE),"-")</f>
        <v>0.35</v>
      </c>
      <c r="E6" s="55">
        <f>_xlfn.IFNA(VLOOKUP(B6,'18-04-2024'!$B$4:$F$48,5,FALSE),"-")</f>
        <v>0.35</v>
      </c>
      <c r="F6" s="56">
        <f t="shared" si="0"/>
        <v>0</v>
      </c>
      <c r="G6" s="37"/>
      <c r="H6" s="45"/>
      <c r="I6" s="46"/>
    </row>
    <row r="7" spans="1:9" ht="27" customHeight="1">
      <c r="A7" s="52">
        <v>5</v>
      </c>
      <c r="B7" s="53" t="s">
        <v>37</v>
      </c>
      <c r="C7" s="54" t="s">
        <v>11</v>
      </c>
      <c r="D7" s="55">
        <f>_xlfn.IFNA(VLOOKUP(B7,'11-12-2023'!$B$4:$F$48,5,FALSE),"-")</f>
        <v>0.32</v>
      </c>
      <c r="E7" s="55">
        <f>_xlfn.IFNA(VLOOKUP(B7,'18-04-2024'!$B$4:$F$48,5,FALSE),"-")</f>
        <v>0.3</v>
      </c>
      <c r="F7" s="56">
        <f t="shared" si="0"/>
        <v>-6.2500000000000056E-2</v>
      </c>
      <c r="G7" s="37"/>
      <c r="H7" s="45"/>
      <c r="I7" s="46"/>
    </row>
    <row r="8" spans="1:9" s="42" customFormat="1" ht="27" customHeight="1">
      <c r="A8" s="52">
        <v>6</v>
      </c>
      <c r="B8" s="53" t="s">
        <v>12</v>
      </c>
      <c r="C8" s="54" t="s">
        <v>11</v>
      </c>
      <c r="D8" s="55" t="str">
        <f>_xlfn.IFNA(VLOOKUP(B8,'11-12-2023'!$B$4:$F$48,5,FALSE),"-")</f>
        <v>-</v>
      </c>
      <c r="E8" s="55" t="str">
        <f>_xlfn.IFNA(VLOOKUP(B8,'18-04-2024'!$B$4:$F$48,5,FALSE),"-")</f>
        <v>-</v>
      </c>
      <c r="F8" s="56" t="str">
        <f t="shared" si="0"/>
        <v>-</v>
      </c>
      <c r="G8" s="38"/>
      <c r="H8" s="45"/>
      <c r="I8" s="47"/>
    </row>
    <row r="9" spans="1:9" s="42" customFormat="1" ht="27" customHeight="1">
      <c r="A9" s="52">
        <v>7</v>
      </c>
      <c r="B9" s="53" t="s">
        <v>13</v>
      </c>
      <c r="C9" s="54" t="s">
        <v>11</v>
      </c>
      <c r="D9" s="55">
        <f>_xlfn.IFNA(VLOOKUP(B9,'11-12-2023'!$B$4:$F$48,5,FALSE),"-")</f>
        <v>0.7</v>
      </c>
      <c r="E9" s="55">
        <f>_xlfn.IFNA(VLOOKUP(B9,'18-04-2024'!$B$4:$F$48,5,FALSE),"-")</f>
        <v>0.6</v>
      </c>
      <c r="F9" s="56">
        <f t="shared" si="0"/>
        <v>-0.14285714285714282</v>
      </c>
      <c r="G9" s="38"/>
      <c r="H9" s="45"/>
      <c r="I9" s="47"/>
    </row>
    <row r="10" spans="1:9" s="42" customFormat="1" ht="27" customHeight="1">
      <c r="A10" s="52">
        <v>8</v>
      </c>
      <c r="B10" s="57" t="s">
        <v>14</v>
      </c>
      <c r="C10" s="54" t="s">
        <v>11</v>
      </c>
      <c r="D10" s="55">
        <f>_xlfn.IFNA(VLOOKUP(B10,'11-12-2023'!$B$4:$F$48,5,FALSE),"-")</f>
        <v>2</v>
      </c>
      <c r="E10" s="55">
        <f>_xlfn.IFNA(VLOOKUP(B10,'18-04-2024'!$B$4:$F$48,5,FALSE),"-")</f>
        <v>0.6</v>
      </c>
      <c r="F10" s="56">
        <f t="shared" si="0"/>
        <v>-0.7</v>
      </c>
      <c r="G10" s="14"/>
    </row>
    <row r="11" spans="1:9" s="42" customFormat="1" ht="27" customHeight="1">
      <c r="A11" s="52">
        <v>9</v>
      </c>
      <c r="B11" s="57" t="s">
        <v>66</v>
      </c>
      <c r="C11" s="54" t="s">
        <v>11</v>
      </c>
      <c r="D11" s="55">
        <f>_xlfn.IFNA(VLOOKUP(B11,'11-12-2023'!$B$4:$F$48,5,FALSE),"-")</f>
        <v>1.5</v>
      </c>
      <c r="E11" s="55">
        <f>_xlfn.IFNA(VLOOKUP(B11,'18-04-2024'!$B$4:$F$48,5,FALSE),"-")</f>
        <v>0.7</v>
      </c>
      <c r="F11" s="56">
        <f t="shared" si="0"/>
        <v>-0.53333333333333333</v>
      </c>
      <c r="G11" s="14"/>
    </row>
    <row r="12" spans="1:9" ht="27" customHeight="1">
      <c r="A12" s="52">
        <v>10</v>
      </c>
      <c r="B12" s="53" t="s">
        <v>60</v>
      </c>
      <c r="C12" s="54" t="s">
        <v>11</v>
      </c>
      <c r="D12" s="55">
        <f>_xlfn.IFNA(VLOOKUP(B12,'11-12-2023'!$B$4:$F$48,5,FALSE),"-")</f>
        <v>0.9</v>
      </c>
      <c r="E12" s="55">
        <f>_xlfn.IFNA(VLOOKUP(B12,'18-04-2024'!$B$4:$F$48,5,FALSE),"-")</f>
        <v>0.9</v>
      </c>
      <c r="F12" s="56">
        <f t="shared" si="0"/>
        <v>0</v>
      </c>
      <c r="G12" s="3"/>
      <c r="H12" s="43"/>
      <c r="I12" s="44"/>
    </row>
    <row r="13" spans="1:9" s="42" customFormat="1" ht="27" customHeight="1">
      <c r="A13" s="52">
        <v>11</v>
      </c>
      <c r="B13" s="57" t="s">
        <v>15</v>
      </c>
      <c r="C13" s="54" t="s">
        <v>11</v>
      </c>
      <c r="D13" s="55">
        <f>_xlfn.IFNA(VLOOKUP(B13,'11-12-2023'!$B$4:$F$48,5,FALSE),"-")</f>
        <v>1.4</v>
      </c>
      <c r="E13" s="55">
        <f>_xlfn.IFNA(VLOOKUP(B13,'18-04-2024'!$B$4:$F$48,5,FALSE),"-")</f>
        <v>1.3</v>
      </c>
      <c r="F13" s="56">
        <f t="shared" si="0"/>
        <v>-7.1428571428571341E-2</v>
      </c>
      <c r="G13" s="14"/>
      <c r="H13" s="45"/>
      <c r="I13" s="48"/>
    </row>
    <row r="14" spans="1:9" s="42" customFormat="1" ht="27" customHeight="1">
      <c r="A14" s="52">
        <v>12</v>
      </c>
      <c r="B14" s="53" t="s">
        <v>16</v>
      </c>
      <c r="C14" s="54" t="s">
        <v>11</v>
      </c>
      <c r="D14" s="55">
        <f>_xlfn.IFNA(VLOOKUP(B14,'11-12-2023'!$B$4:$F$48,5,FALSE),"-")</f>
        <v>0.45</v>
      </c>
      <c r="E14" s="55">
        <f>_xlfn.IFNA(VLOOKUP(B14,'18-04-2024'!$B$4:$F$48,5,FALSE),"-")</f>
        <v>0.35</v>
      </c>
      <c r="F14" s="56">
        <f t="shared" si="0"/>
        <v>-0.22222222222222229</v>
      </c>
      <c r="G14" s="14"/>
      <c r="H14" s="45"/>
      <c r="I14" s="46"/>
    </row>
    <row r="15" spans="1:9" ht="27" customHeight="1">
      <c r="A15" s="52">
        <v>13</v>
      </c>
      <c r="B15" s="53" t="s">
        <v>17</v>
      </c>
      <c r="C15" s="54" t="s">
        <v>11</v>
      </c>
      <c r="D15" s="55">
        <f>_xlfn.IFNA(VLOOKUP(B15,'11-12-2023'!$B$4:$F$48,5,FALSE),"-")</f>
        <v>0.45</v>
      </c>
      <c r="E15" s="55">
        <f>_xlfn.IFNA(VLOOKUP(B15,'18-04-2024'!$B$4:$F$48,5,FALSE),"-")</f>
        <v>0.3</v>
      </c>
      <c r="F15" s="56">
        <f t="shared" si="0"/>
        <v>-0.33333333333333337</v>
      </c>
      <c r="G15" s="3"/>
      <c r="H15" s="45"/>
      <c r="I15" s="47"/>
    </row>
    <row r="16" spans="1:9" s="42" customFormat="1" ht="27" customHeight="1">
      <c r="A16" s="52">
        <v>14</v>
      </c>
      <c r="B16" s="53" t="s">
        <v>18</v>
      </c>
      <c r="C16" s="54" t="s">
        <v>11</v>
      </c>
      <c r="D16" s="55">
        <f>_xlfn.IFNA(VLOOKUP(B16,'11-12-2023'!$B$4:$F$48,5,FALSE),"-")</f>
        <v>1.4</v>
      </c>
      <c r="E16" s="55">
        <f>_xlfn.IFNA(VLOOKUP(B16,'18-04-2024'!$B$4:$F$48,5,FALSE),"-")</f>
        <v>0.8</v>
      </c>
      <c r="F16" s="56">
        <f t="shared" si="0"/>
        <v>-0.42857142857142849</v>
      </c>
      <c r="G16" s="14"/>
      <c r="H16" s="45"/>
      <c r="I16" s="47"/>
    </row>
    <row r="17" spans="1:9" s="42" customFormat="1" ht="27" customHeight="1">
      <c r="A17" s="52">
        <v>15</v>
      </c>
      <c r="B17" s="53" t="s">
        <v>67</v>
      </c>
      <c r="C17" s="54" t="s">
        <v>11</v>
      </c>
      <c r="D17" s="55">
        <f>_xlfn.IFNA(VLOOKUP(B17,'11-12-2023'!$B$4:$F$48,5,FALSE),"-")</f>
        <v>2</v>
      </c>
      <c r="E17" s="55">
        <f>_xlfn.IFNA(VLOOKUP(B17,'18-04-2024'!$B$4:$F$48,5,FALSE),"-")</f>
        <v>1.2</v>
      </c>
      <c r="F17" s="56">
        <f t="shared" si="0"/>
        <v>-0.4</v>
      </c>
      <c r="G17" s="14"/>
      <c r="H17" s="45"/>
      <c r="I17" s="47"/>
    </row>
    <row r="18" spans="1:9" s="42" customFormat="1" ht="27" customHeight="1">
      <c r="A18" s="52">
        <v>16</v>
      </c>
      <c r="B18" s="53" t="s">
        <v>70</v>
      </c>
      <c r="C18" s="54" t="s">
        <v>11</v>
      </c>
      <c r="D18" s="55" t="str">
        <f>_xlfn.IFNA(VLOOKUP(B18,'11-12-2023'!$B$4:$F$48,5,FALSE),"-")</f>
        <v>-</v>
      </c>
      <c r="E18" s="55" t="str">
        <f>_xlfn.IFNA(VLOOKUP(B18,'18-04-2024'!$B$4:$F$48,5,FALSE),"-")</f>
        <v>-</v>
      </c>
      <c r="F18" s="56" t="str">
        <f t="shared" si="0"/>
        <v>-</v>
      </c>
      <c r="G18" s="14"/>
    </row>
    <row r="19" spans="1:9" s="42" customFormat="1" ht="27" customHeight="1">
      <c r="A19" s="52">
        <v>17</v>
      </c>
      <c r="B19" s="53" t="s">
        <v>19</v>
      </c>
      <c r="C19" s="54" t="s">
        <v>11</v>
      </c>
      <c r="D19" s="55">
        <f>_xlfn.IFNA(VLOOKUP(B19,'11-12-2023'!$B$4:$F$48,5,FALSE),"-")</f>
        <v>0.7</v>
      </c>
      <c r="E19" s="55">
        <f>_xlfn.IFNA(VLOOKUP(B19,'18-04-2024'!$B$4:$F$48,5,FALSE),"-")</f>
        <v>0.7</v>
      </c>
      <c r="F19" s="56">
        <f t="shared" si="0"/>
        <v>0</v>
      </c>
      <c r="G19" s="14"/>
    </row>
    <row r="20" spans="1:9" ht="27" customHeight="1">
      <c r="A20" s="52">
        <v>18</v>
      </c>
      <c r="B20" s="53" t="s">
        <v>48</v>
      </c>
      <c r="C20" s="54" t="s">
        <v>11</v>
      </c>
      <c r="D20" s="55">
        <f>_xlfn.IFNA(VLOOKUP(B20,'11-12-2023'!$B$4:$F$48,5,FALSE),"-")</f>
        <v>0.65</v>
      </c>
      <c r="E20" s="55" t="str">
        <f>_xlfn.IFNA(VLOOKUP(B20,'18-04-2024'!$B$4:$F$48,5,FALSE),"-")</f>
        <v>-</v>
      </c>
      <c r="F20" s="56" t="str">
        <f t="shared" si="0"/>
        <v>-</v>
      </c>
      <c r="G20" s="3"/>
    </row>
    <row r="21" spans="1:9" ht="27" customHeight="1">
      <c r="A21" s="52">
        <v>19</v>
      </c>
      <c r="B21" s="53" t="s">
        <v>92</v>
      </c>
      <c r="C21" s="54" t="s">
        <v>11</v>
      </c>
      <c r="D21" s="55" t="str">
        <f>_xlfn.IFNA(VLOOKUP(B21,'11-12-2023'!$B$4:$F$48,5,FALSE),"-")</f>
        <v>-</v>
      </c>
      <c r="E21" s="55">
        <f>_xlfn.IFNA(VLOOKUP(B21,'18-04-2024'!$B$4:$F$48,5,FALSE),"-")</f>
        <v>0.55000000000000004</v>
      </c>
      <c r="F21" s="56" t="str">
        <f t="shared" si="0"/>
        <v>-</v>
      </c>
      <c r="G21" s="3"/>
    </row>
    <row r="22" spans="1:9" ht="27" customHeight="1">
      <c r="A22" s="52">
        <v>20</v>
      </c>
      <c r="B22" s="53" t="s">
        <v>49</v>
      </c>
      <c r="C22" s="54" t="s">
        <v>11</v>
      </c>
      <c r="D22" s="55">
        <f>_xlfn.IFNA(VLOOKUP(B22,'11-12-2023'!$B$4:$F$48,5,FALSE),"-")</f>
        <v>1</v>
      </c>
      <c r="E22" s="55">
        <f>_xlfn.IFNA(VLOOKUP(B22,'18-04-2024'!$B$4:$F$48,5,FALSE),"-")</f>
        <v>0.95</v>
      </c>
      <c r="F22" s="56">
        <f t="shared" si="0"/>
        <v>-5.0000000000000044E-2</v>
      </c>
      <c r="G22" s="3"/>
    </row>
    <row r="23" spans="1:9" ht="27" customHeight="1">
      <c r="A23" s="52">
        <v>21</v>
      </c>
      <c r="B23" s="53" t="s">
        <v>68</v>
      </c>
      <c r="C23" s="54" t="s">
        <v>11</v>
      </c>
      <c r="D23" s="55">
        <f>_xlfn.IFNA(VLOOKUP(B23,'11-12-2023'!$B$4:$F$48,5,FALSE),"-")</f>
        <v>0.8</v>
      </c>
      <c r="E23" s="55">
        <f>_xlfn.IFNA(VLOOKUP(B23,'18-04-2024'!$B$4:$F$48,5,FALSE),"-")</f>
        <v>0.7</v>
      </c>
      <c r="F23" s="56">
        <f t="shared" si="0"/>
        <v>-0.12500000000000011</v>
      </c>
      <c r="G23" s="3"/>
    </row>
    <row r="24" spans="1:9" ht="27" customHeight="1">
      <c r="A24" s="52">
        <v>22</v>
      </c>
      <c r="B24" s="53" t="s">
        <v>61</v>
      </c>
      <c r="C24" s="54" t="s">
        <v>11</v>
      </c>
      <c r="D24" s="55">
        <f>_xlfn.IFNA(VLOOKUP(B24,'11-12-2023'!$B$4:$F$48,5,FALSE),"-")</f>
        <v>1.2</v>
      </c>
      <c r="E24" s="55">
        <f>_xlfn.IFNA(VLOOKUP(B24,'18-04-2024'!$B$4:$F$48,5,FALSE),"-")</f>
        <v>1.5</v>
      </c>
      <c r="F24" s="56">
        <f t="shared" si="0"/>
        <v>0.25000000000000006</v>
      </c>
      <c r="G24" s="3"/>
    </row>
    <row r="25" spans="1:9" ht="27" customHeight="1">
      <c r="A25" s="52">
        <v>23</v>
      </c>
      <c r="B25" s="53" t="s">
        <v>38</v>
      </c>
      <c r="C25" s="54" t="s">
        <v>11</v>
      </c>
      <c r="D25" s="55">
        <f>_xlfn.IFNA(VLOOKUP(B25,'11-12-2023'!$B$4:$F$48,5,FALSE),"-")</f>
        <v>1.2</v>
      </c>
      <c r="E25" s="55">
        <f>_xlfn.IFNA(VLOOKUP(B25,'18-04-2024'!$B$4:$F$48,5,FALSE),"-")</f>
        <v>1.3</v>
      </c>
      <c r="F25" s="56">
        <f t="shared" si="0"/>
        <v>8.3333333333333412E-2</v>
      </c>
      <c r="G25" s="3"/>
    </row>
    <row r="26" spans="1:9" ht="27" customHeight="1">
      <c r="A26" s="52">
        <v>24</v>
      </c>
      <c r="B26" s="53" t="s">
        <v>39</v>
      </c>
      <c r="C26" s="54" t="s">
        <v>11</v>
      </c>
      <c r="D26" s="55">
        <f>_xlfn.IFNA(VLOOKUP(B26,'11-12-2023'!$B$4:$F$48,5,FALSE),"-")</f>
        <v>1.2</v>
      </c>
      <c r="E26" s="55">
        <f>_xlfn.IFNA(VLOOKUP(B26,'18-04-2024'!$B$4:$F$48,5,FALSE),"-")</f>
        <v>2.2000000000000002</v>
      </c>
      <c r="F26" s="56">
        <f t="shared" si="0"/>
        <v>0.83333333333333359</v>
      </c>
      <c r="G26" s="3"/>
    </row>
    <row r="27" spans="1:9" ht="27" customHeight="1">
      <c r="A27" s="52">
        <v>25</v>
      </c>
      <c r="B27" s="53" t="s">
        <v>81</v>
      </c>
      <c r="C27" s="54" t="s">
        <v>11</v>
      </c>
      <c r="D27" s="55">
        <f>_xlfn.IFNA(VLOOKUP(B27,'11-12-2023'!$B$4:$F$48,5,FALSE),"-")</f>
        <v>0.9</v>
      </c>
      <c r="E27" s="55">
        <f>_xlfn.IFNA(VLOOKUP(B27,'18-04-2024'!$B$4:$F$48,5,FALSE),"-")</f>
        <v>0.9</v>
      </c>
      <c r="F27" s="56">
        <f t="shared" si="0"/>
        <v>0</v>
      </c>
      <c r="G27" s="3"/>
    </row>
    <row r="28" spans="1:9" s="42" customFormat="1" ht="27" customHeight="1">
      <c r="A28" s="52">
        <v>26</v>
      </c>
      <c r="B28" s="53" t="s">
        <v>50</v>
      </c>
      <c r="C28" s="54" t="s">
        <v>11</v>
      </c>
      <c r="D28" s="55">
        <f>_xlfn.IFNA(VLOOKUP(B28,'11-12-2023'!$B$4:$F$48,5,FALSE),"-")</f>
        <v>0.9</v>
      </c>
      <c r="E28" s="55">
        <f>_xlfn.IFNA(VLOOKUP(B28,'18-04-2024'!$B$4:$F$48,5,FALSE),"-")</f>
        <v>0.8</v>
      </c>
      <c r="F28" s="56">
        <f t="shared" si="0"/>
        <v>-0.11111111111111108</v>
      </c>
      <c r="G28" s="14"/>
    </row>
    <row r="29" spans="1:9" s="42" customFormat="1" ht="27" customHeight="1">
      <c r="A29" s="52">
        <v>27</v>
      </c>
      <c r="B29" s="53" t="s">
        <v>65</v>
      </c>
      <c r="C29" s="54" t="s">
        <v>11</v>
      </c>
      <c r="D29" s="55">
        <f>_xlfn.IFNA(VLOOKUP(B29,'11-12-2023'!$B$4:$F$48,5,FALSE),"-")</f>
        <v>0.9</v>
      </c>
      <c r="E29" s="55">
        <f>_xlfn.IFNA(VLOOKUP(B29,'18-04-2024'!$B$4:$F$48,5,FALSE),"-")</f>
        <v>1</v>
      </c>
      <c r="F29" s="56">
        <f t="shared" si="0"/>
        <v>0.11111111111111108</v>
      </c>
      <c r="G29" s="14"/>
    </row>
    <row r="30" spans="1:9" ht="27" customHeight="1">
      <c r="A30" s="52">
        <v>28</v>
      </c>
      <c r="B30" s="53" t="s">
        <v>20</v>
      </c>
      <c r="C30" s="54" t="s">
        <v>11</v>
      </c>
      <c r="D30" s="55">
        <f>_xlfn.IFNA(VLOOKUP(B30,'11-12-2023'!$B$4:$F$48,5,FALSE),"-")</f>
        <v>0.9</v>
      </c>
      <c r="E30" s="55">
        <f>_xlfn.IFNA(VLOOKUP(B30,'18-04-2024'!$B$4:$F$48,5,FALSE),"-")</f>
        <v>0.8</v>
      </c>
      <c r="F30" s="56">
        <f t="shared" si="0"/>
        <v>-0.11111111111111108</v>
      </c>
      <c r="G30" s="3"/>
    </row>
    <row r="31" spans="1:9" ht="27" customHeight="1">
      <c r="A31" s="52">
        <v>29</v>
      </c>
      <c r="B31" s="53" t="s">
        <v>21</v>
      </c>
      <c r="C31" s="54" t="s">
        <v>11</v>
      </c>
      <c r="D31" s="55">
        <f>_xlfn.IFNA(VLOOKUP(B31,'11-12-2023'!$B$4:$F$48,5,FALSE),"-")</f>
        <v>0.38</v>
      </c>
      <c r="E31" s="55">
        <f>_xlfn.IFNA(VLOOKUP(B31,'18-04-2024'!$B$4:$F$48,5,FALSE),"-")</f>
        <v>0.3</v>
      </c>
      <c r="F31" s="56">
        <f t="shared" si="0"/>
        <v>-0.21052631578947373</v>
      </c>
      <c r="G31" s="3"/>
    </row>
    <row r="32" spans="1:9" ht="27" customHeight="1">
      <c r="A32" s="52">
        <v>30</v>
      </c>
      <c r="B32" s="53" t="s">
        <v>80</v>
      </c>
      <c r="C32" s="54" t="s">
        <v>11</v>
      </c>
      <c r="D32" s="55">
        <f>_xlfn.IFNA(VLOOKUP(B32,'11-12-2023'!$B$4:$F$48,5,FALSE),"-")</f>
        <v>3</v>
      </c>
      <c r="E32" s="55">
        <f>_xlfn.IFNA(VLOOKUP(B32,'18-04-2024'!$B$4:$F$48,5,FALSE),"-")</f>
        <v>2.5</v>
      </c>
      <c r="F32" s="56">
        <f t="shared" si="0"/>
        <v>-0.16666666666666666</v>
      </c>
      <c r="G32" s="3"/>
    </row>
    <row r="33" spans="1:7" ht="27" customHeight="1">
      <c r="A33" s="52">
        <v>31</v>
      </c>
      <c r="B33" s="53" t="s">
        <v>69</v>
      </c>
      <c r="C33" s="54" t="s">
        <v>11</v>
      </c>
      <c r="D33" s="55">
        <f>_xlfn.IFNA(VLOOKUP(B33,'11-12-2023'!$B$4:$F$48,5,FALSE),"-")</f>
        <v>1.1000000000000001</v>
      </c>
      <c r="E33" s="55">
        <f>_xlfn.IFNA(VLOOKUP(B33,'18-04-2024'!$B$4:$F$48,5,FALSE),"-")</f>
        <v>0.9</v>
      </c>
      <c r="F33" s="56">
        <f t="shared" si="0"/>
        <v>-0.18181818181818185</v>
      </c>
      <c r="G33" s="3"/>
    </row>
    <row r="34" spans="1:7" ht="27" customHeight="1">
      <c r="A34" s="52">
        <v>32</v>
      </c>
      <c r="B34" s="53" t="s">
        <v>76</v>
      </c>
      <c r="C34" s="54" t="s">
        <v>11</v>
      </c>
      <c r="D34" s="55">
        <f>_xlfn.IFNA(VLOOKUP(B34,'11-12-2023'!$B$4:$F$48,5,FALSE),"-")</f>
        <v>3</v>
      </c>
      <c r="E34" s="55">
        <f>_xlfn.IFNA(VLOOKUP(B34,'18-04-2024'!$B$4:$F$48,5,FALSE),"-")</f>
        <v>2.6</v>
      </c>
      <c r="F34" s="56">
        <f t="shared" si="0"/>
        <v>-0.1333333333333333</v>
      </c>
      <c r="G34" s="3"/>
    </row>
    <row r="35" spans="1:7" ht="27" customHeight="1">
      <c r="A35" s="52">
        <v>33</v>
      </c>
      <c r="B35" s="53" t="s">
        <v>22</v>
      </c>
      <c r="C35" s="54" t="s">
        <v>11</v>
      </c>
      <c r="D35" s="55">
        <f>_xlfn.IFNA(VLOOKUP(B35,'11-12-2023'!$B$4:$F$48,5,FALSE),"-")</f>
        <v>1.3</v>
      </c>
      <c r="E35" s="55">
        <f>_xlfn.IFNA(VLOOKUP(B35,'18-04-2024'!$B$4:$F$48,5,FALSE),"-")</f>
        <v>1</v>
      </c>
      <c r="F35" s="56">
        <f t="shared" si="0"/>
        <v>-0.23076923076923078</v>
      </c>
      <c r="G35" s="3"/>
    </row>
    <row r="36" spans="1:7" ht="27" customHeight="1">
      <c r="A36" s="52">
        <v>34</v>
      </c>
      <c r="B36" s="53" t="s">
        <v>40</v>
      </c>
      <c r="C36" s="54" t="s">
        <v>11</v>
      </c>
      <c r="D36" s="55" t="str">
        <f>_xlfn.IFNA(VLOOKUP(B36,'11-12-2023'!$B$4:$F$48,5,FALSE),"-")</f>
        <v>-</v>
      </c>
      <c r="E36" s="55" t="str">
        <f>_xlfn.IFNA(VLOOKUP(B36,'18-04-2024'!$B$4:$F$48,5,FALSE),"-")</f>
        <v>-</v>
      </c>
      <c r="F36" s="56" t="str">
        <f t="shared" si="0"/>
        <v>-</v>
      </c>
      <c r="G36" s="3"/>
    </row>
    <row r="37" spans="1:7" ht="27" customHeight="1">
      <c r="A37" s="52">
        <v>35</v>
      </c>
      <c r="B37" s="53" t="s">
        <v>51</v>
      </c>
      <c r="C37" s="54" t="s">
        <v>11</v>
      </c>
      <c r="D37" s="55">
        <f>_xlfn.IFNA(VLOOKUP(B37,'11-12-2023'!$B$4:$F$48,5,FALSE),"-")</f>
        <v>2.5</v>
      </c>
      <c r="E37" s="55">
        <f>_xlfn.IFNA(VLOOKUP(B37,'18-04-2024'!$B$4:$F$48,5,FALSE),"-")</f>
        <v>2.2000000000000002</v>
      </c>
      <c r="F37" s="56">
        <f t="shared" si="0"/>
        <v>-0.11999999999999993</v>
      </c>
      <c r="G37" s="3"/>
    </row>
    <row r="38" spans="1:7" s="42" customFormat="1" ht="27" customHeight="1">
      <c r="A38" s="52">
        <v>36</v>
      </c>
      <c r="B38" s="53" t="s">
        <v>41</v>
      </c>
      <c r="C38" s="54" t="s">
        <v>11</v>
      </c>
      <c r="D38" s="55">
        <f>_xlfn.IFNA(VLOOKUP(B38,'11-12-2023'!$B$4:$F$48,5,FALSE),"-")</f>
        <v>2.6</v>
      </c>
      <c r="E38" s="55">
        <f>_xlfn.IFNA(VLOOKUP(B38,'18-04-2024'!$B$4:$F$48,5,FALSE),"-")</f>
        <v>3</v>
      </c>
      <c r="F38" s="56">
        <f t="shared" si="0"/>
        <v>0.1538461538461538</v>
      </c>
      <c r="G38" s="14"/>
    </row>
    <row r="39" spans="1:7" s="42" customFormat="1" ht="27" customHeight="1">
      <c r="A39" s="52">
        <v>37</v>
      </c>
      <c r="B39" s="57" t="s">
        <v>42</v>
      </c>
      <c r="C39" s="54" t="s">
        <v>11</v>
      </c>
      <c r="D39" s="55">
        <f>_xlfn.IFNA(VLOOKUP(B39,'11-12-2023'!$B$4:$F$48,5,FALSE),"-")</f>
        <v>1.8</v>
      </c>
      <c r="E39" s="55">
        <f>_xlfn.IFNA(VLOOKUP(B39,'18-04-2024'!$B$4:$F$48,5,FALSE),"-")</f>
        <v>3.2</v>
      </c>
      <c r="F39" s="56">
        <f t="shared" si="0"/>
        <v>0.77777777777777779</v>
      </c>
      <c r="G39" s="14"/>
    </row>
    <row r="40" spans="1:7" s="42" customFormat="1" ht="27" customHeight="1">
      <c r="A40" s="52">
        <v>38</v>
      </c>
      <c r="B40" s="57" t="s">
        <v>85</v>
      </c>
      <c r="C40" s="54" t="s">
        <v>23</v>
      </c>
      <c r="D40" s="55" t="str">
        <f>_xlfn.IFNA(VLOOKUP(B40,'11-12-2023'!$B$4:$F$48,5,FALSE),"-")</f>
        <v>-</v>
      </c>
      <c r="E40" s="55">
        <f>_xlfn.IFNA(VLOOKUP(B40,'18-04-2024'!$B$4:$F$48,5,FALSE),"-")</f>
        <v>2.8</v>
      </c>
      <c r="F40" s="56" t="str">
        <f t="shared" si="0"/>
        <v>-</v>
      </c>
      <c r="G40" s="14"/>
    </row>
    <row r="41" spans="1:7" s="42" customFormat="1" ht="27" customHeight="1">
      <c r="A41" s="52">
        <v>39</v>
      </c>
      <c r="B41" s="57" t="s">
        <v>75</v>
      </c>
      <c r="C41" s="54" t="s">
        <v>23</v>
      </c>
      <c r="D41" s="55">
        <f>_xlfn.IFNA(VLOOKUP(B41,'11-12-2023'!$B$4:$F$48,5,FALSE),"-")</f>
        <v>1.4</v>
      </c>
      <c r="E41" s="55">
        <f>_xlfn.IFNA(VLOOKUP(B41,'18-04-2024'!$B$4:$F$48,5,FALSE),"-")</f>
        <v>1.6</v>
      </c>
      <c r="F41" s="56">
        <f t="shared" si="0"/>
        <v>0.14285714285714299</v>
      </c>
      <c r="G41" s="14"/>
    </row>
    <row r="42" spans="1:7" s="42" customFormat="1" ht="27" customHeight="1">
      <c r="A42" s="52">
        <v>40</v>
      </c>
      <c r="B42" s="53" t="s">
        <v>43</v>
      </c>
      <c r="C42" s="54" t="s">
        <v>23</v>
      </c>
      <c r="D42" s="55">
        <f>_xlfn.IFNA(VLOOKUP(B42,'11-12-2023'!$B$4:$F$48,5,FALSE),"-")</f>
        <v>1.4</v>
      </c>
      <c r="E42" s="55">
        <f>_xlfn.IFNA(VLOOKUP(B42,'18-04-2024'!$B$4:$F$48,5,FALSE),"-")</f>
        <v>1.5</v>
      </c>
      <c r="F42" s="56">
        <f t="shared" si="0"/>
        <v>7.1428571428571494E-2</v>
      </c>
      <c r="G42" s="14"/>
    </row>
    <row r="43" spans="1:7" s="42" customFormat="1" ht="27" customHeight="1">
      <c r="A43" s="52">
        <v>41</v>
      </c>
      <c r="B43" s="53" t="s">
        <v>44</v>
      </c>
      <c r="C43" s="54" t="s">
        <v>23</v>
      </c>
      <c r="D43" s="55" t="str">
        <f>_xlfn.IFNA(VLOOKUP(B43,'11-12-2023'!$B$4:$F$48,5,FALSE),"-")</f>
        <v>-</v>
      </c>
      <c r="E43" s="55" t="str">
        <f>_xlfn.IFNA(VLOOKUP(B43,'18-04-2024'!$B$4:$F$48,5,FALSE),"-")</f>
        <v>-</v>
      </c>
      <c r="F43" s="56" t="str">
        <f t="shared" si="0"/>
        <v>-</v>
      </c>
      <c r="G43" s="14"/>
    </row>
    <row r="44" spans="1:7" s="42" customFormat="1" ht="27" customHeight="1">
      <c r="A44" s="52">
        <v>42</v>
      </c>
      <c r="B44" s="53" t="s">
        <v>45</v>
      </c>
      <c r="C44" s="54" t="s">
        <v>23</v>
      </c>
      <c r="D44" s="55" t="str">
        <f>_xlfn.IFNA(VLOOKUP(B44,'11-12-2023'!$B$4:$F$48,5,FALSE),"-")</f>
        <v>-</v>
      </c>
      <c r="E44" s="55" t="str">
        <f>_xlfn.IFNA(VLOOKUP(B44,'18-04-2024'!$B$4:$F$48,5,FALSE),"-")</f>
        <v>-</v>
      </c>
      <c r="F44" s="56" t="str">
        <f t="shared" si="0"/>
        <v>-</v>
      </c>
      <c r="G44" s="14"/>
    </row>
    <row r="45" spans="1:7" s="42" customFormat="1" ht="27" customHeight="1">
      <c r="A45" s="52">
        <v>43</v>
      </c>
      <c r="B45" s="53" t="s">
        <v>74</v>
      </c>
      <c r="C45" s="54" t="s">
        <v>23</v>
      </c>
      <c r="D45" s="55">
        <f>_xlfn.IFNA(VLOOKUP(B45,'11-12-2023'!$B$4:$F$48,5,FALSE),"-")</f>
        <v>4</v>
      </c>
      <c r="E45" s="55" t="str">
        <f>_xlfn.IFNA(VLOOKUP(B45,'18-04-2024'!$B$4:$F$48,5,FALSE),"-")</f>
        <v>-</v>
      </c>
      <c r="F45" s="56" t="str">
        <f t="shared" si="0"/>
        <v>-</v>
      </c>
      <c r="G45" s="14"/>
    </row>
    <row r="46" spans="1:7" s="42" customFormat="1" ht="27" customHeight="1">
      <c r="A46" s="52">
        <v>44</v>
      </c>
      <c r="B46" s="53" t="s">
        <v>72</v>
      </c>
      <c r="C46" s="54" t="s">
        <v>23</v>
      </c>
      <c r="D46" s="55">
        <f>_xlfn.IFNA(VLOOKUP(B46,'11-12-2023'!$B$4:$F$48,5,FALSE),"-")</f>
        <v>1</v>
      </c>
      <c r="E46" s="55" t="str">
        <f>_xlfn.IFNA(VLOOKUP(B46,'18-04-2024'!$B$4:$F$48,5,FALSE),"-")</f>
        <v>-</v>
      </c>
      <c r="F46" s="56" t="str">
        <f t="shared" si="0"/>
        <v>-</v>
      </c>
      <c r="G46" s="14"/>
    </row>
    <row r="47" spans="1:7" s="42" customFormat="1" ht="27" customHeight="1">
      <c r="A47" s="52">
        <v>45</v>
      </c>
      <c r="B47" s="53" t="s">
        <v>63</v>
      </c>
      <c r="C47" s="54" t="s">
        <v>23</v>
      </c>
      <c r="D47" s="55">
        <f>_xlfn.IFNA(VLOOKUP(B47,'11-12-2023'!$B$4:$F$48,5,FALSE),"-")</f>
        <v>0.8</v>
      </c>
      <c r="E47" s="55">
        <f>_xlfn.IFNA(VLOOKUP(B47,'18-04-2024'!$B$4:$F$48,5,FALSE),"-")</f>
        <v>0.6</v>
      </c>
      <c r="F47" s="56">
        <f t="shared" si="0"/>
        <v>-0.25000000000000006</v>
      </c>
      <c r="G47" s="14"/>
    </row>
    <row r="48" spans="1:7" ht="26.5" customHeight="1">
      <c r="A48" s="52">
        <v>46</v>
      </c>
      <c r="B48" s="53" t="s">
        <v>46</v>
      </c>
      <c r="C48" s="54" t="s">
        <v>23</v>
      </c>
      <c r="D48" s="55" t="str">
        <f>_xlfn.IFNA(VLOOKUP(B48,'11-12-2023'!$B$4:$F$48,5,FALSE),"-")</f>
        <v>-</v>
      </c>
      <c r="E48" s="55" t="str">
        <f>_xlfn.IFNA(VLOOKUP(B48,'18-04-2024'!$B$4:$F$48,5,FALSE),"-")</f>
        <v>-</v>
      </c>
      <c r="F48" s="56" t="str">
        <f t="shared" si="0"/>
        <v>-</v>
      </c>
      <c r="G48" s="3"/>
    </row>
    <row r="49" spans="1:7" s="42" customFormat="1" ht="27" customHeight="1">
      <c r="A49" s="52">
        <v>47</v>
      </c>
      <c r="B49" s="53" t="s">
        <v>77</v>
      </c>
      <c r="C49" s="54" t="s">
        <v>23</v>
      </c>
      <c r="D49" s="55">
        <f>_xlfn.IFNA(VLOOKUP(B49,'11-12-2023'!$B$4:$F$48,5,FALSE),"-")</f>
        <v>0.85</v>
      </c>
      <c r="E49" s="55" t="str">
        <f>_xlfn.IFNA(VLOOKUP(B49,'18-04-2024'!$B$4:$F$48,5,FALSE),"-")</f>
        <v>-</v>
      </c>
      <c r="F49" s="56" t="str">
        <f t="shared" si="0"/>
        <v>-</v>
      </c>
      <c r="G49" s="14"/>
    </row>
    <row r="50" spans="1:7" s="42" customFormat="1" ht="27" customHeight="1">
      <c r="A50" s="52">
        <v>48</v>
      </c>
      <c r="B50" s="53" t="s">
        <v>86</v>
      </c>
      <c r="C50" s="54" t="s">
        <v>23</v>
      </c>
      <c r="D50" s="55" t="str">
        <f>_xlfn.IFNA(VLOOKUP(B50,'11-12-2023'!$B$4:$F$48,5,FALSE),"-")</f>
        <v>-</v>
      </c>
      <c r="E50" s="55">
        <f>_xlfn.IFNA(VLOOKUP(B50,'18-04-2024'!$B$4:$F$48,5,FALSE),"-")</f>
        <v>1.4</v>
      </c>
      <c r="F50" s="56" t="str">
        <f t="shared" si="0"/>
        <v>-</v>
      </c>
      <c r="G50" s="14"/>
    </row>
    <row r="51" spans="1:7" s="42" customFormat="1" ht="27" customHeight="1">
      <c r="A51" s="52">
        <v>49</v>
      </c>
      <c r="B51" s="53" t="s">
        <v>78</v>
      </c>
      <c r="C51" s="54" t="s">
        <v>23</v>
      </c>
      <c r="D51" s="55" t="str">
        <f>_xlfn.IFNA(VLOOKUP(B51,'11-12-2023'!$B$4:$F$48,5,FALSE),"-")</f>
        <v>-</v>
      </c>
      <c r="E51" s="55" t="str">
        <f>_xlfn.IFNA(VLOOKUP(B51,'18-04-2024'!$B$4:$F$48,5,FALSE),"-")</f>
        <v>-</v>
      </c>
      <c r="F51" s="56" t="str">
        <f t="shared" si="0"/>
        <v>-</v>
      </c>
      <c r="G51" s="14"/>
    </row>
    <row r="52" spans="1:7" ht="27" customHeight="1">
      <c r="A52" s="52">
        <v>50</v>
      </c>
      <c r="B52" s="53" t="s">
        <v>52</v>
      </c>
      <c r="C52" s="54" t="s">
        <v>23</v>
      </c>
      <c r="D52" s="55" t="str">
        <f>_xlfn.IFNA(VLOOKUP(B52,'11-12-2023'!$B$4:$F$48,5,FALSE),"-")</f>
        <v>-</v>
      </c>
      <c r="E52" s="55" t="str">
        <f>_xlfn.IFNA(VLOOKUP(B52,'18-04-2024'!$B$4:$F$48,5,FALSE),"-")</f>
        <v>-</v>
      </c>
      <c r="F52" s="56" t="str">
        <f t="shared" si="0"/>
        <v>-</v>
      </c>
      <c r="G52" s="3"/>
    </row>
    <row r="53" spans="1:7" ht="27" customHeight="1">
      <c r="A53" s="52">
        <v>51</v>
      </c>
      <c r="B53" s="53" t="s">
        <v>24</v>
      </c>
      <c r="C53" s="54" t="s">
        <v>23</v>
      </c>
      <c r="D53" s="55">
        <f>_xlfn.IFNA(VLOOKUP(B53,'11-12-2023'!$B$4:$F$48,5,FALSE),"-")</f>
        <v>1.1000000000000001</v>
      </c>
      <c r="E53" s="55">
        <f>_xlfn.IFNA(VLOOKUP(B53,'18-04-2024'!$B$4:$F$48,5,FALSE),"-")</f>
        <v>1.1000000000000001</v>
      </c>
      <c r="F53" s="56">
        <f t="shared" si="0"/>
        <v>0</v>
      </c>
      <c r="G53" s="3"/>
    </row>
    <row r="54" spans="1:7" ht="27" customHeight="1">
      <c r="A54" s="52">
        <v>52</v>
      </c>
      <c r="B54" s="53" t="s">
        <v>53</v>
      </c>
      <c r="C54" s="54" t="s">
        <v>23</v>
      </c>
      <c r="D54" s="55">
        <f>_xlfn.IFNA(VLOOKUP(B54,'11-12-2023'!$B$4:$F$48,5,FALSE),"-")</f>
        <v>1.1000000000000001</v>
      </c>
      <c r="E54" s="55">
        <f>_xlfn.IFNA(VLOOKUP(B54,'18-04-2024'!$B$4:$F$48,5,FALSE),"-")</f>
        <v>1.1000000000000001</v>
      </c>
      <c r="F54" s="56">
        <f t="shared" si="0"/>
        <v>0</v>
      </c>
      <c r="G54" s="3"/>
    </row>
    <row r="55" spans="1:7" ht="27" customHeight="1">
      <c r="A55" s="52">
        <v>53</v>
      </c>
      <c r="B55" s="53" t="s">
        <v>25</v>
      </c>
      <c r="C55" s="54" t="s">
        <v>23</v>
      </c>
      <c r="D55" s="55">
        <f>_xlfn.IFNA(VLOOKUP(B55,'11-12-2023'!$B$4:$F$48,5,FALSE),"-")</f>
        <v>1.1000000000000001</v>
      </c>
      <c r="E55" s="55">
        <f>_xlfn.IFNA(VLOOKUP(B55,'18-04-2024'!$B$4:$F$48,5,FALSE),"-")</f>
        <v>1.1000000000000001</v>
      </c>
      <c r="F55" s="56">
        <f t="shared" si="0"/>
        <v>0</v>
      </c>
      <c r="G55" s="3"/>
    </row>
    <row r="56" spans="1:7" ht="27" customHeight="1">
      <c r="A56" s="52">
        <v>54</v>
      </c>
      <c r="B56" s="53" t="s">
        <v>71</v>
      </c>
      <c r="C56" s="54" t="s">
        <v>23</v>
      </c>
      <c r="D56" s="55">
        <f>_xlfn.IFNA(VLOOKUP(B56,'11-12-2023'!$B$4:$F$48,5,FALSE),"-")</f>
        <v>1.3</v>
      </c>
      <c r="E56" s="55">
        <f>_xlfn.IFNA(VLOOKUP(B56,'18-04-2024'!$B$4:$F$48,5,FALSE),"-")</f>
        <v>1.4</v>
      </c>
      <c r="F56" s="56">
        <f t="shared" si="0"/>
        <v>7.6923076923076816E-2</v>
      </c>
      <c r="G56" s="3"/>
    </row>
    <row r="57" spans="1:7" ht="27" customHeight="1">
      <c r="A57" s="52">
        <v>55</v>
      </c>
      <c r="B57" s="53" t="s">
        <v>26</v>
      </c>
      <c r="C57" s="54" t="s">
        <v>23</v>
      </c>
      <c r="D57" s="55">
        <f>_xlfn.IFNA(VLOOKUP(B57,'11-12-2023'!$B$4:$F$48,5,FALSE),"-")</f>
        <v>0.95</v>
      </c>
      <c r="E57" s="55">
        <f>_xlfn.IFNA(VLOOKUP(B57,'18-04-2024'!$B$4:$F$48,5,FALSE),"-")</f>
        <v>1.1499999999999999</v>
      </c>
      <c r="F57" s="56">
        <f t="shared" si="0"/>
        <v>0.21052631578947364</v>
      </c>
      <c r="G57" s="3"/>
    </row>
    <row r="58" spans="1:7" ht="27" customHeight="1">
      <c r="A58" s="52">
        <v>56</v>
      </c>
      <c r="B58" s="53" t="s">
        <v>93</v>
      </c>
      <c r="C58" s="54" t="s">
        <v>23</v>
      </c>
      <c r="D58" s="55" t="str">
        <f>_xlfn.IFNA(VLOOKUP(B58,'11-12-2023'!$B$4:$F$48,5,FALSE),"-")</f>
        <v>-</v>
      </c>
      <c r="E58" s="55" t="str">
        <f>_xlfn.IFNA(VLOOKUP(B58,'18-04-2024'!$B$4:$F$48,5,FALSE),"-")</f>
        <v>-</v>
      </c>
      <c r="F58" s="56" t="str">
        <f t="shared" si="0"/>
        <v>-</v>
      </c>
      <c r="G58" s="3"/>
    </row>
    <row r="59" spans="1:7" ht="27" customHeight="1">
      <c r="A59" s="52">
        <v>57</v>
      </c>
      <c r="B59" s="53" t="s">
        <v>27</v>
      </c>
      <c r="C59" s="54" t="s">
        <v>23</v>
      </c>
      <c r="D59" s="55" t="str">
        <f>_xlfn.IFNA(VLOOKUP(B59,'11-12-2023'!$B$4:$F$48,5,FALSE),"-")</f>
        <v>-</v>
      </c>
      <c r="E59" s="55" t="str">
        <f>_xlfn.IFNA(VLOOKUP(B59,'18-04-2024'!$B$4:$F$48,5,FALSE),"-")</f>
        <v>-</v>
      </c>
      <c r="F59" s="56" t="str">
        <f t="shared" si="0"/>
        <v>-</v>
      </c>
      <c r="G59" s="3"/>
    </row>
    <row r="60" spans="1:7" ht="27" customHeight="1">
      <c r="A60" s="52">
        <v>58</v>
      </c>
      <c r="B60" s="53" t="s">
        <v>95</v>
      </c>
      <c r="C60" s="54" t="s">
        <v>23</v>
      </c>
      <c r="D60" s="55">
        <f>_xlfn.IFNA(VLOOKUP(B60,'11-12-2023'!$B$4:$F$48,5,FALSE),"-")</f>
        <v>0.6</v>
      </c>
      <c r="E60" s="55">
        <f>'18-04-2024'!F51</f>
        <v>0.55000000000000004</v>
      </c>
      <c r="F60" s="56">
        <f t="shared" si="0"/>
        <v>-8.3333333333333232E-2</v>
      </c>
      <c r="G60" s="3"/>
    </row>
    <row r="61" spans="1:7" ht="27" customHeight="1">
      <c r="A61" s="52">
        <v>59</v>
      </c>
      <c r="B61" s="53" t="s">
        <v>28</v>
      </c>
      <c r="C61" s="54" t="s">
        <v>23</v>
      </c>
      <c r="D61" s="55" t="str">
        <f>_xlfn.IFNA(VLOOKUP(B61,'11-12-2023'!$B$4:$F$48,5,FALSE),"-")</f>
        <v>-</v>
      </c>
      <c r="E61" s="55" t="str">
        <f>_xlfn.IFNA(VLOOKUP(B61,'18-04-2024'!$B$4:$F$48,5,FALSE),"-")</f>
        <v>-</v>
      </c>
      <c r="F61" s="56" t="str">
        <f t="shared" si="0"/>
        <v>-</v>
      </c>
      <c r="G61" s="3"/>
    </row>
    <row r="62" spans="1:7" ht="27" customHeight="1">
      <c r="A62" s="52">
        <v>60</v>
      </c>
      <c r="B62" s="53" t="s">
        <v>47</v>
      </c>
      <c r="C62" s="54" t="s">
        <v>23</v>
      </c>
      <c r="D62" s="55" t="str">
        <f>_xlfn.IFNA(VLOOKUP(B62,'11-12-2023'!$B$4:$F$48,5,FALSE),"-")</f>
        <v>-</v>
      </c>
      <c r="E62" s="55" t="str">
        <f>_xlfn.IFNA(VLOOKUP(B62,'18-04-2024'!$B$4:$F$48,5,FALSE),"-")</f>
        <v>-</v>
      </c>
      <c r="F62" s="56" t="str">
        <f t="shared" si="0"/>
        <v>-</v>
      </c>
      <c r="G62" s="3"/>
    </row>
    <row r="63" spans="1:7" ht="27" customHeight="1">
      <c r="A63" s="52">
        <v>61</v>
      </c>
      <c r="B63" s="53" t="s">
        <v>29</v>
      </c>
      <c r="C63" s="54" t="s">
        <v>23</v>
      </c>
      <c r="D63" s="55" t="str">
        <f>_xlfn.IFNA(VLOOKUP(B63,'11-12-2023'!$B$4:$F$48,5,FALSE),"-")</f>
        <v>-</v>
      </c>
      <c r="E63" s="55" t="str">
        <f>_xlfn.IFNA(VLOOKUP(B63,'18-04-2024'!$B$4:$F$48,5,FALSE),"-")</f>
        <v>-</v>
      </c>
      <c r="F63" s="56" t="str">
        <f t="shared" si="0"/>
        <v>-</v>
      </c>
      <c r="G63" s="3"/>
    </row>
    <row r="64" spans="1:7" ht="27" customHeight="1">
      <c r="A64" s="52">
        <v>62</v>
      </c>
      <c r="B64" s="53" t="s">
        <v>30</v>
      </c>
      <c r="C64" s="54" t="s">
        <v>23</v>
      </c>
      <c r="D64" s="55">
        <f>_xlfn.IFNA(VLOOKUP(B64,'11-12-2023'!$B$4:$F$48,5,FALSE),"-")</f>
        <v>1.3</v>
      </c>
      <c r="E64" s="55" t="str">
        <f>_xlfn.IFNA(VLOOKUP(B64,'18-04-2024'!$B$4:$F$48,5,FALSE),"-")</f>
        <v>-</v>
      </c>
      <c r="F64" s="56" t="str">
        <f t="shared" si="0"/>
        <v>-</v>
      </c>
      <c r="G64" s="3"/>
    </row>
    <row r="65" spans="1:7" ht="27" customHeight="1">
      <c r="A65" s="52">
        <v>63</v>
      </c>
      <c r="B65" s="53" t="s">
        <v>62</v>
      </c>
      <c r="C65" s="54" t="s">
        <v>23</v>
      </c>
      <c r="D65" s="55" t="str">
        <f>_xlfn.IFNA(VLOOKUP(B65,'11-12-2023'!$B$4:$F$48,5,FALSE),"-")</f>
        <v>-</v>
      </c>
      <c r="E65" s="55" t="str">
        <f>_xlfn.IFNA(VLOOKUP(B65,'18-04-2024'!$B$4:$F$48,5,FALSE),"-")</f>
        <v>-</v>
      </c>
      <c r="F65" s="56" t="str">
        <f t="shared" si="0"/>
        <v>-</v>
      </c>
      <c r="G65" s="3"/>
    </row>
    <row r="66" spans="1:7" ht="27" customHeight="1">
      <c r="A66" s="52">
        <v>64</v>
      </c>
      <c r="B66" s="53" t="s">
        <v>64</v>
      </c>
      <c r="C66" s="54" t="s">
        <v>23</v>
      </c>
      <c r="D66" s="55" t="str">
        <f>_xlfn.IFNA(VLOOKUP(B66,'11-12-2023'!$B$4:$F$48,5,FALSE),"-")</f>
        <v>-</v>
      </c>
      <c r="E66" s="55" t="str">
        <f>_xlfn.IFNA(VLOOKUP(B66,'18-04-2024'!$B$4:$F$48,5,FALSE),"-")</f>
        <v>-</v>
      </c>
      <c r="F66" s="56" t="str">
        <f t="shared" si="0"/>
        <v>-</v>
      </c>
      <c r="G66" s="3"/>
    </row>
    <row r="67" spans="1:7" ht="27" customHeight="1">
      <c r="A67" s="52">
        <v>65</v>
      </c>
      <c r="B67" s="53" t="s">
        <v>31</v>
      </c>
      <c r="C67" s="54" t="s">
        <v>23</v>
      </c>
      <c r="D67" s="55" t="str">
        <f>_xlfn.IFNA(VLOOKUP(B67,'11-12-2023'!$B$4:$F$48,5,FALSE),"-")</f>
        <v>-</v>
      </c>
      <c r="E67" s="55" t="str">
        <f>_xlfn.IFNA(VLOOKUP(B67,'18-04-2024'!$B$4:$F$48,5,FALSE),"-")</f>
        <v>-</v>
      </c>
      <c r="F67" s="56" t="str">
        <f t="shared" si="0"/>
        <v>-</v>
      </c>
      <c r="G67" s="3"/>
    </row>
    <row r="68" spans="1:7" ht="27" customHeight="1">
      <c r="A68" s="52">
        <v>66</v>
      </c>
      <c r="B68" s="53" t="s">
        <v>32</v>
      </c>
      <c r="C68" s="54" t="s">
        <v>23</v>
      </c>
      <c r="D68" s="55" t="str">
        <f>_xlfn.IFNA(VLOOKUP(B68,'11-12-2023'!$B$4:$F$48,5,FALSE),"-")</f>
        <v>-</v>
      </c>
      <c r="E68" s="55" t="str">
        <f>_xlfn.IFNA(VLOOKUP(B68,'18-04-2024'!$B$4:$F$48,5,FALSE),"-")</f>
        <v>-</v>
      </c>
      <c r="F68" s="56" t="str">
        <f t="shared" ref="F68:F71" si="1">IFERROR((E68-D68)/D68,"-")</f>
        <v>-</v>
      </c>
      <c r="G68" s="3"/>
    </row>
    <row r="69" spans="1:7" ht="27.75" customHeight="1">
      <c r="A69" s="52">
        <v>67</v>
      </c>
      <c r="B69" s="53" t="s">
        <v>33</v>
      </c>
      <c r="C69" s="54" t="s">
        <v>23</v>
      </c>
      <c r="D69" s="55" t="str">
        <f>_xlfn.IFNA(VLOOKUP(B69,'11-12-2023'!$B$4:$F$48,5,FALSE),"-")</f>
        <v>-</v>
      </c>
      <c r="E69" s="55" t="str">
        <f>_xlfn.IFNA(VLOOKUP(B69,'18-04-2024'!$B$4:$F$48,5,FALSE),"-")</f>
        <v>-</v>
      </c>
      <c r="F69" s="56" t="str">
        <f t="shared" si="1"/>
        <v>-</v>
      </c>
      <c r="G69" s="3"/>
    </row>
    <row r="70" spans="1:7" ht="24.5" customHeight="1">
      <c r="A70" s="52">
        <v>68</v>
      </c>
      <c r="B70" s="68" t="s">
        <v>34</v>
      </c>
      <c r="C70" s="54" t="s">
        <v>23</v>
      </c>
      <c r="D70" s="55" t="str">
        <f>_xlfn.IFNA(VLOOKUP(B70,'11-12-2023'!$B$4:$F$48,5,FALSE),"-")</f>
        <v>-</v>
      </c>
      <c r="E70" s="55" t="str">
        <f>_xlfn.IFNA(VLOOKUP(B70,'18-04-2024'!$B$4:$F$48,5,FALSE),"-")</f>
        <v>-</v>
      </c>
      <c r="F70" s="56" t="str">
        <f t="shared" si="1"/>
        <v>-</v>
      </c>
      <c r="G70" s="3"/>
    </row>
    <row r="71" spans="1:7" ht="27.75" customHeight="1">
      <c r="A71" s="52">
        <v>69</v>
      </c>
      <c r="B71" s="53" t="s">
        <v>89</v>
      </c>
      <c r="C71" s="54" t="s">
        <v>23</v>
      </c>
      <c r="D71" s="55" t="str">
        <f>_xlfn.IFNA(VLOOKUP(B71,'11-12-2023'!$B$4:$F$48,5,FALSE),"-")</f>
        <v>-</v>
      </c>
      <c r="E71" s="55" t="str">
        <f>_xlfn.IFNA(VLOOKUP(B71,'18-04-2024'!$B$4:$F$48,5,FALSE),"-")</f>
        <v>-</v>
      </c>
      <c r="F71" s="56" t="str">
        <f t="shared" si="1"/>
        <v>-</v>
      </c>
      <c r="G71" s="3"/>
    </row>
    <row r="72" spans="1:7" ht="24.5" customHeight="1">
      <c r="A72" s="72" t="str">
        <f>"4μήνου"&amp;" "&amp;"("&amp;F1&amp;")"</f>
        <v>4μήνου (11/12/2023 - 18/04/2024)</v>
      </c>
      <c r="B72" s="100" t="str">
        <f>"Από " &amp; COUNT(F3:F70) &amp; " λαχανικά και φρούτα αυξήσεις εντοπίζονται σε"</f>
        <v>Από 40 λαχανικά και φρούτα αυξήσεις εντοπίζονται σε</v>
      </c>
      <c r="C72" s="100"/>
      <c r="D72" s="101"/>
      <c r="E72" s="102"/>
      <c r="F72" s="103">
        <f>COUNTIF(F4:F70,"&gt;0")</f>
        <v>10</v>
      </c>
      <c r="G72" s="3"/>
    </row>
    <row r="73" spans="1:7" ht="88" customHeight="1">
      <c r="A73" s="73"/>
      <c r="B73" s="98" t="str">
        <f>_xlfn.TEXTJOIN(", ",TRUE,B78,B79,B80,B81,B82,B83,B84,B85,B86,B87)</f>
        <v xml:space="preserve">Πιπεριές χονδρές, Πιπεριές μακριές γλυκές, Πιπεριές κόκκινες μακριές, Ραδίκια άγρια καλλιεργούμενα, Φασολάκια τσαουλιά, Φασολάκια μπαρμπούνια, Ακτινίδια, Αχλάδια Κρυστάλλια, Μήλα Φούτζι, Μπανάνες </v>
      </c>
      <c r="C73" s="99"/>
      <c r="D73" s="99"/>
      <c r="E73" s="99"/>
      <c r="F73" s="97"/>
      <c r="G73" s="3"/>
    </row>
    <row r="74" spans="1:7" ht="25" customHeight="1">
      <c r="A74" s="74"/>
      <c r="B74" s="104" t="str">
        <f>"Από " &amp; COUNT(F4:F70) &amp; " λαχανικά και φρούτα μειώσεις εντοπίζονται σε"</f>
        <v>Από 40 λαχανικά και φρούτα μειώσεις εντοπίζονται σε</v>
      </c>
      <c r="C74" s="104"/>
      <c r="D74" s="105"/>
      <c r="E74" s="106"/>
      <c r="F74" s="107">
        <f>COUNTIF(F4:F70,"&lt;0")</f>
        <v>23</v>
      </c>
      <c r="G74" s="3"/>
    </row>
    <row r="75" spans="1:7" ht="101" customHeight="1">
      <c r="A75" s="75"/>
      <c r="B75" s="108" t="str">
        <f>_xlfn.TEXTJOIN(", ",TRUE,B90,B91,B92,B93,B94,B95,B96,B97,B98,B99,B100,B101,B102,B103,B104,B105,B106,B107,B108,B109,B110,B111,B112)</f>
        <v>Αγγούρια (το ζευγάρι), Αγγουράκια το κιλό, Μαϊδανός δεμ. Μικρά, Καρότα, Κολοκύθια, Κουνουπίδια, Κρεμμυδάκια φρέσκα, Λάχανα, Μαρούλια, Μελιτζάνες Φλάσκες, Μπρόκολα, Πατάτες Κύπρου, Πατζάρια, Ραδίκια Ήμερα - Ιταλικά, Σέλινο, Σκόρδα το κομμάτι, Σκόρδα εισαγωγης / κιλο, Σπανάκι, Σταμναγκάθι, Τομάτες, Τοματίνια τ. βελανίδι, Λεμόνια, Πορτοκάλια Ομφαλοφόρα</v>
      </c>
      <c r="C75" s="109"/>
      <c r="D75" s="109"/>
      <c r="E75" s="110"/>
      <c r="F75" s="109"/>
      <c r="G75" s="3"/>
    </row>
    <row r="76" spans="1:7" ht="34" customHeight="1">
      <c r="A76" s="22"/>
      <c r="B76" s="3"/>
      <c r="C76" s="3"/>
      <c r="D76" s="70"/>
      <c r="E76" s="70"/>
      <c r="F76" s="3"/>
      <c r="G76" s="3"/>
    </row>
    <row r="78" spans="1:7" hidden="1">
      <c r="B78" s="40" t="str" cm="1">
        <f t="array" ref="B78:F87">_xlfn._xlws.FILTER(B4:F70,(F4:F70&lt;&gt;"-")*(F4:F70&gt;0))</f>
        <v>Πιπεριές χονδρές</v>
      </c>
      <c r="C78" s="40" t="str">
        <v>ΛΑΧΑΝΙΚΑ</v>
      </c>
      <c r="D78" s="40">
        <v>1.2</v>
      </c>
      <c r="E78" s="40">
        <v>1.5</v>
      </c>
      <c r="F78" s="40">
        <v>0.25000000000000006</v>
      </c>
    </row>
    <row r="79" spans="1:7" hidden="1">
      <c r="B79" s="40" t="str">
        <v>Πιπεριές μακριές γλυκές</v>
      </c>
      <c r="C79" s="40" t="str">
        <v>ΛΑΧΑΝΙΚΑ</v>
      </c>
      <c r="D79" s="40">
        <v>1.2</v>
      </c>
      <c r="E79" s="40">
        <v>1.3</v>
      </c>
      <c r="F79" s="40">
        <v>8.3333333333333412E-2</v>
      </c>
    </row>
    <row r="80" spans="1:7" hidden="1">
      <c r="B80" s="40" t="str">
        <v>Πιπεριές κόκκινες μακριές</v>
      </c>
      <c r="C80" s="40" t="str">
        <v>ΛΑΧΑΝΙΚΑ</v>
      </c>
      <c r="D80" s="40">
        <v>1.2</v>
      </c>
      <c r="E80" s="40">
        <v>2.2000000000000002</v>
      </c>
      <c r="F80" s="40">
        <v>0.83333333333333359</v>
      </c>
    </row>
    <row r="81" spans="2:6" hidden="1">
      <c r="B81" s="40" t="str">
        <v>Ραδίκια άγρια καλλιεργούμενα</v>
      </c>
      <c r="C81" s="40" t="str">
        <v>ΛΑΧΑΝΙΚΑ</v>
      </c>
      <c r="D81" s="40">
        <v>0.9</v>
      </c>
      <c r="E81" s="40">
        <v>1</v>
      </c>
      <c r="F81" s="40">
        <v>0.11111111111111108</v>
      </c>
    </row>
    <row r="82" spans="2:6" hidden="1">
      <c r="B82" s="40" t="str">
        <v>Φασολάκια τσαουλιά</v>
      </c>
      <c r="C82" s="40" t="str">
        <v>ΛΑΧΑΝΙΚΑ</v>
      </c>
      <c r="D82" s="40">
        <v>2.6</v>
      </c>
      <c r="E82" s="40">
        <v>3</v>
      </c>
      <c r="F82" s="40">
        <v>0.1538461538461538</v>
      </c>
    </row>
    <row r="83" spans="2:6" hidden="1">
      <c r="B83" s="40" t="str">
        <v>Φασολάκια μπαρμπούνια</v>
      </c>
      <c r="C83" s="40" t="str">
        <v>ΛΑΧΑΝΙΚΑ</v>
      </c>
      <c r="D83" s="40">
        <v>1.8</v>
      </c>
      <c r="E83" s="40">
        <v>3.2</v>
      </c>
      <c r="F83" s="40">
        <v>0.77777777777777779</v>
      </c>
    </row>
    <row r="84" spans="2:6" hidden="1">
      <c r="B84" s="40" t="str">
        <v>Ακτινίδια</v>
      </c>
      <c r="C84" s="40" t="str">
        <v>ΦΡΟΥΤΑ</v>
      </c>
      <c r="D84" s="40">
        <v>1.4</v>
      </c>
      <c r="E84" s="40">
        <v>1.6</v>
      </c>
      <c r="F84" s="40">
        <v>0.14285714285714299</v>
      </c>
    </row>
    <row r="85" spans="2:6" hidden="1">
      <c r="B85" s="40" t="str">
        <v>Αχλάδια Κρυστάλλια</v>
      </c>
      <c r="C85" s="40" t="str">
        <v>ΦΡΟΥΤΑ</v>
      </c>
      <c r="D85" s="40">
        <v>1.4</v>
      </c>
      <c r="E85" s="40">
        <v>1.5</v>
      </c>
      <c r="F85" s="40">
        <v>7.1428571428571494E-2</v>
      </c>
    </row>
    <row r="86" spans="2:6" hidden="1">
      <c r="B86" s="40" t="str">
        <v>Μήλα Φούτζι</v>
      </c>
      <c r="C86" s="40" t="str">
        <v>ΦΡΟΥΤΑ</v>
      </c>
      <c r="D86" s="40">
        <v>1.3</v>
      </c>
      <c r="E86" s="40">
        <v>1.4</v>
      </c>
      <c r="F86" s="40">
        <v>7.6923076923076816E-2</v>
      </c>
    </row>
    <row r="87" spans="2:6" hidden="1">
      <c r="B87" s="40" t="str">
        <v xml:space="preserve">Μπανάνες </v>
      </c>
      <c r="C87" s="40" t="str">
        <v>ΦΡΟΥΤΑ</v>
      </c>
      <c r="D87" s="40">
        <v>0.95</v>
      </c>
      <c r="E87" s="40">
        <v>1.1499999999999999</v>
      </c>
      <c r="F87" s="40">
        <v>0.21052631578947364</v>
      </c>
    </row>
    <row r="88" spans="2:6" hidden="1"/>
    <row r="89" spans="2:6" hidden="1"/>
    <row r="90" spans="2:6" hidden="1">
      <c r="B90" s="40" t="str" cm="1">
        <f t="array" ref="B90:F112">_xlfn._xlws.FILTER(B4:F70,(F4:F70&lt;&gt;"-")*(F4:F70&lt;0))</f>
        <v>Αγγούρια (το ζευγάρι)</v>
      </c>
      <c r="C90" s="40" t="str">
        <v>ΛΑΧΑΝΙΚΑ</v>
      </c>
      <c r="D90" s="40">
        <v>0.6</v>
      </c>
      <c r="E90" s="40">
        <v>0.4</v>
      </c>
      <c r="F90" s="40">
        <v>-0.33333333333333326</v>
      </c>
    </row>
    <row r="91" spans="2:6" hidden="1">
      <c r="B91" s="40" t="str">
        <v>Αγγουράκια το κιλό</v>
      </c>
      <c r="C91" s="40" t="str">
        <v>ΛΑΧΑΝΙΚΑ</v>
      </c>
      <c r="D91" s="40">
        <v>1.2</v>
      </c>
      <c r="E91" s="40">
        <v>0.6</v>
      </c>
      <c r="F91" s="40">
        <v>-0.5</v>
      </c>
    </row>
    <row r="92" spans="2:6" hidden="1">
      <c r="B92" s="40" t="str">
        <v>Μαϊδανός δεμ. Μικρά</v>
      </c>
      <c r="C92" s="40" t="str">
        <v>ΛΑΧΑΝΙΚΑ</v>
      </c>
      <c r="D92" s="40">
        <v>0.32</v>
      </c>
      <c r="E92" s="40">
        <v>0.3</v>
      </c>
      <c r="F92" s="40">
        <v>-6.2500000000000056E-2</v>
      </c>
    </row>
    <row r="93" spans="2:6" hidden="1">
      <c r="B93" s="40" t="str">
        <v>Καρότα</v>
      </c>
      <c r="C93" s="40" t="str">
        <v>ΛΑΧΑΝΙΚΑ</v>
      </c>
      <c r="D93" s="40">
        <v>0.7</v>
      </c>
      <c r="E93" s="40">
        <v>0.6</v>
      </c>
      <c r="F93" s="40">
        <v>-0.14285714285714282</v>
      </c>
    </row>
    <row r="94" spans="2:6" hidden="1">
      <c r="B94" s="40" t="str">
        <v>Κολοκύθια</v>
      </c>
      <c r="C94" s="40" t="str">
        <v>ΛΑΧΑΝΙΚΑ</v>
      </c>
      <c r="D94" s="40">
        <v>2</v>
      </c>
      <c r="E94" s="40">
        <v>0.6</v>
      </c>
      <c r="F94" s="40">
        <v>-0.7</v>
      </c>
    </row>
    <row r="95" spans="2:6" hidden="1">
      <c r="B95" s="40" t="str">
        <v>Κουνουπίδια</v>
      </c>
      <c r="C95" s="40" t="str">
        <v>ΛΑΧΑΝΙΚΑ</v>
      </c>
      <c r="D95" s="40">
        <v>1.5</v>
      </c>
      <c r="E95" s="40">
        <v>0.7</v>
      </c>
      <c r="F95" s="40">
        <v>-0.53333333333333333</v>
      </c>
    </row>
    <row r="96" spans="2:6" hidden="1">
      <c r="B96" s="40" t="str">
        <v>Κρεμμυδάκια φρέσκα</v>
      </c>
      <c r="C96" s="40" t="str">
        <v>ΛΑΧΑΝΙΚΑ</v>
      </c>
      <c r="D96" s="40">
        <v>1.4</v>
      </c>
      <c r="E96" s="40">
        <v>1.3</v>
      </c>
      <c r="F96" s="40">
        <v>-7.1428571428571341E-2</v>
      </c>
    </row>
    <row r="97" spans="2:6" hidden="1">
      <c r="B97" s="40" t="str">
        <v>Λάχανα</v>
      </c>
      <c r="C97" s="40" t="str">
        <v>ΛΑΧΑΝΙΚΑ</v>
      </c>
      <c r="D97" s="40">
        <v>0.45</v>
      </c>
      <c r="E97" s="40">
        <v>0.35</v>
      </c>
      <c r="F97" s="40">
        <v>-0.22222222222222229</v>
      </c>
    </row>
    <row r="98" spans="2:6" hidden="1">
      <c r="B98" s="40" t="str">
        <v>Μαρούλια</v>
      </c>
      <c r="C98" s="40" t="str">
        <v>ΛΑΧΑΝΙΚΑ</v>
      </c>
      <c r="D98" s="40">
        <v>0.45</v>
      </c>
      <c r="E98" s="40">
        <v>0.3</v>
      </c>
      <c r="F98" s="40">
        <v>-0.33333333333333337</v>
      </c>
    </row>
    <row r="99" spans="2:6" hidden="1">
      <c r="B99" s="40" t="str">
        <v>Μελιτζάνες Φλάσκες</v>
      </c>
      <c r="C99" s="40" t="str">
        <v>ΛΑΧΑΝΙΚΑ</v>
      </c>
      <c r="D99" s="40">
        <v>1.4</v>
      </c>
      <c r="E99" s="40">
        <v>0.8</v>
      </c>
      <c r="F99" s="40">
        <v>-0.42857142857142849</v>
      </c>
    </row>
    <row r="100" spans="2:6" hidden="1">
      <c r="B100" s="40" t="str">
        <v>Μπρόκολα</v>
      </c>
      <c r="C100" s="40" t="str">
        <v>ΛΑΧΑΝΙΚΑ</v>
      </c>
      <c r="D100" s="40">
        <v>2</v>
      </c>
      <c r="E100" s="40">
        <v>1.2</v>
      </c>
      <c r="F100" s="40">
        <v>-0.4</v>
      </c>
    </row>
    <row r="101" spans="2:6" hidden="1">
      <c r="B101" s="40" t="str">
        <v>Πατάτες Κύπρου</v>
      </c>
      <c r="C101" s="40" t="str">
        <v>ΛΑΧΑΝΙΚΑ</v>
      </c>
      <c r="D101" s="40">
        <v>1</v>
      </c>
      <c r="E101" s="40">
        <v>0.95</v>
      </c>
      <c r="F101" s="40">
        <v>-5.0000000000000044E-2</v>
      </c>
    </row>
    <row r="102" spans="2:6" hidden="1">
      <c r="B102" s="40" t="str">
        <v>Πατζάρια</v>
      </c>
      <c r="C102" s="40" t="str">
        <v>ΛΑΧΑΝΙΚΑ</v>
      </c>
      <c r="D102" s="40">
        <v>0.8</v>
      </c>
      <c r="E102" s="40">
        <v>0.7</v>
      </c>
      <c r="F102" s="40">
        <v>-0.12500000000000011</v>
      </c>
    </row>
    <row r="103" spans="2:6" hidden="1">
      <c r="B103" s="40" t="str">
        <v>Ραδίκια Ήμερα - Ιταλικά</v>
      </c>
      <c r="C103" s="40" t="str">
        <v>ΛΑΧΑΝΙΚΑ</v>
      </c>
      <c r="D103" s="40">
        <v>0.9</v>
      </c>
      <c r="E103" s="40">
        <v>0.8</v>
      </c>
      <c r="F103" s="40">
        <v>-0.11111111111111108</v>
      </c>
    </row>
    <row r="104" spans="2:6" hidden="1">
      <c r="B104" s="40" t="str">
        <v>Σέλινο</v>
      </c>
      <c r="C104" s="40" t="str">
        <v>ΛΑΧΑΝΙΚΑ</v>
      </c>
      <c r="D104" s="40">
        <v>0.9</v>
      </c>
      <c r="E104" s="40">
        <v>0.8</v>
      </c>
      <c r="F104" s="40">
        <v>-0.11111111111111108</v>
      </c>
    </row>
    <row r="105" spans="2:6" hidden="1">
      <c r="B105" s="40" t="str">
        <v>Σκόρδα το κομμάτι</v>
      </c>
      <c r="C105" s="40" t="str">
        <v>ΛΑΧΑΝΙΚΑ</v>
      </c>
      <c r="D105" s="40">
        <v>0.38</v>
      </c>
      <c r="E105" s="40">
        <v>0.3</v>
      </c>
      <c r="F105" s="40">
        <v>-0.21052631578947373</v>
      </c>
    </row>
    <row r="106" spans="2:6" hidden="1">
      <c r="B106" s="40" t="str">
        <v>Σκόρδα εισαγωγης / κιλο</v>
      </c>
      <c r="C106" s="40" t="str">
        <v>ΛΑΧΑΝΙΚΑ</v>
      </c>
      <c r="D106" s="40">
        <v>3</v>
      </c>
      <c r="E106" s="40">
        <v>2.5</v>
      </c>
      <c r="F106" s="40">
        <v>-0.16666666666666666</v>
      </c>
    </row>
    <row r="107" spans="2:6" hidden="1">
      <c r="B107" s="40" t="str">
        <v>Σπανάκι</v>
      </c>
      <c r="C107" s="40" t="str">
        <v>ΛΑΧΑΝΙΚΑ</v>
      </c>
      <c r="D107" s="40">
        <v>1.1000000000000001</v>
      </c>
      <c r="E107" s="40">
        <v>0.9</v>
      </c>
      <c r="F107" s="40">
        <v>-0.18181818181818185</v>
      </c>
    </row>
    <row r="108" spans="2:6" hidden="1">
      <c r="B108" s="40" t="str">
        <v>Σταμναγκάθι</v>
      </c>
      <c r="C108" s="40" t="str">
        <v>ΛΑΧΑΝΙΚΑ</v>
      </c>
      <c r="D108" s="40">
        <v>3</v>
      </c>
      <c r="E108" s="40">
        <v>2.6</v>
      </c>
      <c r="F108" s="40">
        <v>-0.1333333333333333</v>
      </c>
    </row>
    <row r="109" spans="2:6" hidden="1">
      <c r="B109" s="40" t="str">
        <v>Τομάτες</v>
      </c>
      <c r="C109" s="40" t="str">
        <v>ΛΑΧΑΝΙΚΑ</v>
      </c>
      <c r="D109" s="40">
        <v>1.3</v>
      </c>
      <c r="E109" s="40">
        <v>1</v>
      </c>
      <c r="F109" s="40">
        <v>-0.23076923076923078</v>
      </c>
    </row>
    <row r="110" spans="2:6" hidden="1">
      <c r="B110" s="40" t="str">
        <v>Τοματίνια τ. βελανίδι</v>
      </c>
      <c r="C110" s="40" t="str">
        <v>ΛΑΧΑΝΙΚΑ</v>
      </c>
      <c r="D110" s="40">
        <v>2.5</v>
      </c>
      <c r="E110" s="40">
        <v>2.2000000000000002</v>
      </c>
      <c r="F110" s="40">
        <v>-0.11999999999999993</v>
      </c>
    </row>
    <row r="111" spans="2:6" hidden="1">
      <c r="B111" s="40" t="str">
        <v>Λεμόνια</v>
      </c>
      <c r="C111" s="40" t="str">
        <v>ΦΡΟΥΤΑ</v>
      </c>
      <c r="D111" s="40">
        <v>0.8</v>
      </c>
      <c r="E111" s="40">
        <v>0.6</v>
      </c>
      <c r="F111" s="40">
        <v>-0.25000000000000006</v>
      </c>
    </row>
    <row r="112" spans="2:6" hidden="1">
      <c r="B112" s="40" t="str">
        <v>Πορτοκάλια Ομφαλοφόρα</v>
      </c>
      <c r="C112" s="40" t="str">
        <v>ΦΡΟΥΤΑ</v>
      </c>
      <c r="D112" s="40">
        <v>0.6</v>
      </c>
      <c r="E112" s="40">
        <v>0.55000000000000004</v>
      </c>
      <c r="F112" s="40">
        <v>-8.3333333333333232E-2</v>
      </c>
    </row>
  </sheetData>
  <autoFilter ref="A2:F75" xr:uid="{7987592F-0FC3-4931-8E3F-2A3F7B4A31B9}"/>
  <mergeCells count="5">
    <mergeCell ref="B72:E72"/>
    <mergeCell ref="B73:F73"/>
    <mergeCell ref="A72:A75"/>
    <mergeCell ref="B74:E74"/>
    <mergeCell ref="B75:F75"/>
  </mergeCells>
  <phoneticPr fontId="8" type="noConversion"/>
  <conditionalFormatting sqref="F3:F71">
    <cfRule type="cellIs" dxfId="5" priority="1" operator="equal">
      <formula>"-"</formula>
    </cfRule>
    <cfRule type="cellIs" dxfId="4" priority="16" operator="equal">
      <formula>#REF!</formula>
    </cfRule>
    <cfRule type="cellIs" dxfId="3" priority="17" operator="lessThan">
      <formula>-0.05</formula>
    </cfRule>
    <cfRule type="cellIs" dxfId="2" priority="18" operator="greaterThan">
      <formula>0.05</formula>
    </cfRule>
  </conditionalFormatting>
  <printOptions horizontalCentered="1"/>
  <pageMargins left="0" right="0" top="0" bottom="0" header="0" footer="0"/>
  <pageSetup paperSize="9" scale="44" orientation="portrait" r:id="rId1"/>
  <headerFooter alignWithMargins="0"/>
  <ignoredErrors>
    <ignoredError sqref="E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290E-F79A-477E-ACBA-7E2EC1878258}">
  <sheetPr>
    <pageSetUpPr fitToPage="1"/>
  </sheetPr>
  <dimension ref="A1:BC74"/>
  <sheetViews>
    <sheetView showGridLines="0" tabSelected="1" zoomScale="70" zoomScaleNormal="70" zoomScaleSheetLayoutView="80" workbookViewId="0">
      <pane ySplit="2" topLeftCell="A3" activePane="bottomLeft" state="frozen"/>
      <selection pane="bottomLeft" activeCell="E4" sqref="E4"/>
    </sheetView>
  </sheetViews>
  <sheetFormatPr defaultColWidth="9.1796875" defaultRowHeight="12.5"/>
  <cols>
    <col min="1" max="1" width="5.08984375" style="51" customWidth="1"/>
    <col min="2" max="2" width="32.1796875" style="40" bestFit="1" customWidth="1"/>
    <col min="3" max="3" width="14.54296875" style="40" customWidth="1"/>
    <col min="4" max="5" width="15.1796875" style="40" customWidth="1"/>
    <col min="6" max="6" width="15.1796875" style="40" hidden="1" customWidth="1"/>
    <col min="7" max="8" width="15.1796875" style="40" customWidth="1"/>
    <col min="9" max="9" width="15.1796875" style="40" hidden="1" customWidth="1"/>
    <col min="10" max="10" width="37.36328125" style="40" customWidth="1"/>
    <col min="11" max="16384" width="9.1796875" style="40"/>
  </cols>
  <sheetData>
    <row r="1" spans="1:11" ht="36" customHeight="1">
      <c r="A1" s="34"/>
      <c r="B1" s="35"/>
      <c r="C1" s="36"/>
      <c r="D1" s="76">
        <v>45271</v>
      </c>
      <c r="E1" s="77"/>
      <c r="F1" s="77"/>
      <c r="G1" s="76">
        <v>45400</v>
      </c>
      <c r="H1" s="77"/>
      <c r="I1" s="77"/>
      <c r="J1" s="67"/>
      <c r="K1" s="3"/>
    </row>
    <row r="2" spans="1:11" s="41" customFormat="1" ht="40.5" customHeight="1">
      <c r="A2" s="60" t="s">
        <v>3</v>
      </c>
      <c r="B2" s="61" t="s">
        <v>4</v>
      </c>
      <c r="C2" s="62" t="s">
        <v>5</v>
      </c>
      <c r="D2" s="63" t="s">
        <v>54</v>
      </c>
      <c r="E2" s="63" t="s">
        <v>55</v>
      </c>
      <c r="F2" s="63" t="s">
        <v>56</v>
      </c>
      <c r="G2" s="63" t="s">
        <v>54</v>
      </c>
      <c r="H2" s="63" t="s">
        <v>55</v>
      </c>
      <c r="I2" s="63" t="s">
        <v>56</v>
      </c>
      <c r="J2" s="63" t="s">
        <v>59</v>
      </c>
      <c r="K2" s="9"/>
    </row>
    <row r="3" spans="1:11" s="42" customFormat="1" ht="33" customHeight="1">
      <c r="A3" s="52">
        <v>1</v>
      </c>
      <c r="B3" s="53" t="s">
        <v>84</v>
      </c>
      <c r="C3" s="54" t="s">
        <v>11</v>
      </c>
      <c r="D3" s="55" t="str">
        <f>_xlfn.IFNA(VLOOKUP(B3,'11-12-2023'!$B$4:$F$48,5,FALSE),"-")</f>
        <v>-</v>
      </c>
      <c r="E3" s="55" t="str">
        <f>_xlfn.IFNA(VLOOKUP(B3,'11-12-2023'!$B$4:$L$48,11,FALSE),"-")</f>
        <v>-</v>
      </c>
      <c r="F3" s="55" t="e">
        <f>D3-E3</f>
        <v>#VALUE!</v>
      </c>
      <c r="G3" s="55">
        <f>_xlfn.IFNA(VLOOKUP(B3,'18-04-2024'!$B$4:$F$48,5,FALSE),"-")</f>
        <v>0.6</v>
      </c>
      <c r="H3" s="55">
        <f>_xlfn.IFNA(VLOOKUP(B3,'18-04-2024'!$B$4:$L$48,11,FALSE),"-")</f>
        <v>1.2</v>
      </c>
      <c r="I3" s="55">
        <f>G3-H3</f>
        <v>-0.6</v>
      </c>
      <c r="J3" s="69" t="str" cm="1">
        <f t="array" ref="J3">_xlfn.IFS(COUNTIF(F3,"&lt;0")+COUNTIF(I3,"&lt;0")&gt;=2,"Αθήνα συνήθως χαμηλότερη τιμή",COUNTIF(F3,"&gt;0")+COUNTIF(I3,"&gt;0")&gt;=2,"Αθήνα συνήθως υψηλότερη τιμή",TRUE,"-")</f>
        <v>-</v>
      </c>
      <c r="K3" s="14"/>
    </row>
    <row r="4" spans="1:11" ht="33" customHeight="1">
      <c r="A4" s="52">
        <v>2</v>
      </c>
      <c r="B4" s="53" t="s">
        <v>10</v>
      </c>
      <c r="C4" s="54" t="s">
        <v>11</v>
      </c>
      <c r="D4" s="55">
        <f>_xlfn.IFNA(VLOOKUP(B4,'11-12-2023'!$B$4:$F$48,5,FALSE),"-")</f>
        <v>0.6</v>
      </c>
      <c r="E4" s="55">
        <f>_xlfn.IFNA(VLOOKUP(B4,'11-12-2023'!$B$4:$L$48,11,FALSE),"-")</f>
        <v>0.9</v>
      </c>
      <c r="F4" s="55">
        <f t="shared" ref="F4:F67" si="0">D4-E4</f>
        <v>-0.30000000000000004</v>
      </c>
      <c r="G4" s="55">
        <f>_xlfn.IFNA(VLOOKUP(B4,'18-04-2024'!$B$4:$F$48,5,FALSE),"-")</f>
        <v>0.4</v>
      </c>
      <c r="H4" s="55">
        <f>_xlfn.IFNA(VLOOKUP(B4,'18-04-2024'!$B$4:$L$48,11,FALSE),"-")</f>
        <v>1.1000000000000001</v>
      </c>
      <c r="I4" s="55">
        <f t="shared" ref="I4:I67" si="1">G4-H4</f>
        <v>-0.70000000000000007</v>
      </c>
      <c r="J4" s="69" t="str" cm="1">
        <f t="array" ref="J4">_xlfn.IFS(COUNTIF(F4,"&lt;0")+COUNTIF(I4,"&lt;0")&gt;=2,"Αθήνα συνήθως χαμηλότερη τιμή",COUNTIF(F4,"&gt;0")+COUNTIF(I4,"&gt;0")&gt;=2,"Αθήνα συνήθως υψηλότερη τιμή",TRUE,"-")</f>
        <v>Αθήνα συνήθως χαμηλότερη τιμή</v>
      </c>
      <c r="K4" s="3"/>
    </row>
    <row r="5" spans="1:11" ht="33" hidden="1" customHeight="1">
      <c r="A5" s="52">
        <v>3</v>
      </c>
      <c r="B5" s="53" t="s">
        <v>35</v>
      </c>
      <c r="C5" s="54" t="s">
        <v>11</v>
      </c>
      <c r="D5" s="55">
        <f>_xlfn.IFNA(VLOOKUP(B5,'11-12-2023'!$B$4:$F$48,5,FALSE),"-")</f>
        <v>1.2</v>
      </c>
      <c r="E5" s="55" t="str">
        <f>_xlfn.IFNA(VLOOKUP(B5,'11-12-2023'!$B$4:$L$48,11,FALSE),"-")</f>
        <v>-</v>
      </c>
      <c r="F5" s="55" t="e">
        <f t="shared" si="0"/>
        <v>#VALUE!</v>
      </c>
      <c r="G5" s="55">
        <f>_xlfn.IFNA(VLOOKUP(B5,'18-04-2024'!$B$4:$F$48,5,FALSE),"-")</f>
        <v>0.6</v>
      </c>
      <c r="H5" s="55" t="str">
        <f>_xlfn.IFNA(VLOOKUP(B5,'18-04-2024'!$B$4:$L$48,11,FALSE),"-")</f>
        <v>-</v>
      </c>
      <c r="I5" s="55" t="e">
        <f t="shared" si="1"/>
        <v>#VALUE!</v>
      </c>
      <c r="J5" s="69" t="str" cm="1">
        <f t="array" ref="J5">_xlfn.IFS(COUNTIF(F5,"&lt;0")+COUNTIF(I5,"&lt;0")&gt;=2,"Αθήνα συνήθως χαμηλότερη τιμή",COUNTIF(F5,"&gt;0")+COUNTIF(I5,"&gt;0")&gt;=2,"Αθήνα συνήθως υψηλότερη τιμή",TRUE,"-")</f>
        <v>-</v>
      </c>
      <c r="K5" s="3"/>
    </row>
    <row r="6" spans="1:11" ht="33" hidden="1" customHeight="1">
      <c r="A6" s="52">
        <v>4</v>
      </c>
      <c r="B6" s="53" t="s">
        <v>36</v>
      </c>
      <c r="C6" s="54" t="s">
        <v>11</v>
      </c>
      <c r="D6" s="55">
        <f>_xlfn.IFNA(VLOOKUP(B6,'11-12-2023'!$B$4:$F$48,5,FALSE),"-")</f>
        <v>0.35</v>
      </c>
      <c r="E6" s="55" t="str">
        <f>_xlfn.IFNA(VLOOKUP(B6,'11-12-2023'!$B$4:$L$48,11,FALSE),"-")</f>
        <v>-</v>
      </c>
      <c r="F6" s="55" t="e">
        <f t="shared" si="0"/>
        <v>#VALUE!</v>
      </c>
      <c r="G6" s="55">
        <f>_xlfn.IFNA(VLOOKUP(B6,'18-04-2024'!$B$4:$F$48,5,FALSE),"-")</f>
        <v>0.35</v>
      </c>
      <c r="H6" s="55" t="str">
        <f>_xlfn.IFNA(VLOOKUP(B6,'18-04-2024'!$B$4:$L$48,11,FALSE),"-")</f>
        <v>-</v>
      </c>
      <c r="I6" s="55" t="e">
        <f t="shared" si="1"/>
        <v>#VALUE!</v>
      </c>
      <c r="J6" s="69" t="str" cm="1">
        <f t="array" ref="J6">_xlfn.IFS(COUNTIF(F6,"&lt;0")+COUNTIF(I6,"&lt;0")&gt;=2,"Αθήνα συνήθως χαμηλότερη τιμή",COUNTIF(F6,"&gt;0")+COUNTIF(I6,"&gt;0")&gt;=2,"Αθήνα συνήθως υψηλότερη τιμή",TRUE,"-")</f>
        <v>-</v>
      </c>
      <c r="K6" s="3"/>
    </row>
    <row r="7" spans="1:11" s="42" customFormat="1" ht="33" customHeight="1">
      <c r="A7" s="52">
        <v>5</v>
      </c>
      <c r="B7" s="53" t="s">
        <v>37</v>
      </c>
      <c r="C7" s="54" t="s">
        <v>11</v>
      </c>
      <c r="D7" s="55">
        <f>_xlfn.IFNA(VLOOKUP(B7,'11-12-2023'!$B$4:$F$48,5,FALSE),"-")</f>
        <v>0.32</v>
      </c>
      <c r="E7" s="55">
        <f>_xlfn.IFNA(VLOOKUP(B7,'11-12-2023'!$B$4:$L$48,11,FALSE),"-")</f>
        <v>0.7</v>
      </c>
      <c r="F7" s="55">
        <f t="shared" si="0"/>
        <v>-0.37999999999999995</v>
      </c>
      <c r="G7" s="55">
        <f>_xlfn.IFNA(VLOOKUP(B7,'18-04-2024'!$B$4:$F$48,5,FALSE),"-")</f>
        <v>0.3</v>
      </c>
      <c r="H7" s="55">
        <f>_xlfn.IFNA(VLOOKUP(B7,'18-04-2024'!$B$4:$L$48,11,FALSE),"-")</f>
        <v>0.55000000000000004</v>
      </c>
      <c r="I7" s="55">
        <f t="shared" si="1"/>
        <v>-0.25000000000000006</v>
      </c>
      <c r="J7" s="69" t="str" cm="1">
        <f t="array" ref="J7">_xlfn.IFS(COUNTIF(F7,"&lt;0")+COUNTIF(I7,"&lt;0")&gt;=2,"Αθήνα συνήθως χαμηλότερη τιμή",COUNTIF(F7,"&gt;0")+COUNTIF(I7,"&gt;0")&gt;=2,"Αθήνα συνήθως υψηλότερη τιμή",TRUE,"-")</f>
        <v>Αθήνα συνήθως χαμηλότερη τιμή</v>
      </c>
      <c r="K7" s="14"/>
    </row>
    <row r="8" spans="1:11" s="42" customFormat="1" ht="33" hidden="1" customHeight="1">
      <c r="A8" s="52">
        <v>6</v>
      </c>
      <c r="B8" s="53" t="s">
        <v>12</v>
      </c>
      <c r="C8" s="54" t="s">
        <v>11</v>
      </c>
      <c r="D8" s="55" t="str">
        <f>_xlfn.IFNA(VLOOKUP(B8,'11-12-2023'!$B$4:$F$48,5,FALSE),"-")</f>
        <v>-</v>
      </c>
      <c r="E8" s="55" t="str">
        <f>_xlfn.IFNA(VLOOKUP(B8,'11-12-2023'!$B$4:$L$48,11,FALSE),"-")</f>
        <v>-</v>
      </c>
      <c r="F8" s="55" t="e">
        <f t="shared" si="0"/>
        <v>#VALUE!</v>
      </c>
      <c r="G8" s="55" t="str">
        <f>_xlfn.IFNA(VLOOKUP(B8,'18-04-2024'!$B$4:$F$48,5,FALSE),"-")</f>
        <v>-</v>
      </c>
      <c r="H8" s="55" t="str">
        <f>_xlfn.IFNA(VLOOKUP(B8,'18-04-2024'!$B$4:$L$48,11,FALSE),"-")</f>
        <v>-</v>
      </c>
      <c r="I8" s="55" t="e">
        <f t="shared" si="1"/>
        <v>#VALUE!</v>
      </c>
      <c r="J8" s="69" t="str" cm="1">
        <f t="array" ref="J8">_xlfn.IFS(COUNTIF(F8,"&lt;0")+COUNTIF(I8,"&lt;0")&gt;=2,"Αθήνα συνήθως χαμηλότερη τιμή",COUNTIF(F8,"&gt;0")+COUNTIF(I8,"&gt;0")&gt;=2,"Αθήνα συνήθως υψηλότερη τιμή",TRUE,"-")</f>
        <v>-</v>
      </c>
      <c r="K8" s="14"/>
    </row>
    <row r="9" spans="1:11" s="42" customFormat="1" ht="33" customHeight="1">
      <c r="A9" s="52">
        <v>7</v>
      </c>
      <c r="B9" s="53" t="s">
        <v>13</v>
      </c>
      <c r="C9" s="54" t="s">
        <v>11</v>
      </c>
      <c r="D9" s="55">
        <f>_xlfn.IFNA(VLOOKUP(B9,'11-12-2023'!$B$4:$F$48,5,FALSE),"-")</f>
        <v>0.7</v>
      </c>
      <c r="E9" s="55">
        <f>_xlfn.IFNA(VLOOKUP(B9,'11-12-2023'!$B$4:$L$48,11,FALSE),"-")</f>
        <v>0.65</v>
      </c>
      <c r="F9" s="55">
        <f t="shared" si="0"/>
        <v>4.9999999999999933E-2</v>
      </c>
      <c r="G9" s="55">
        <f>_xlfn.IFNA(VLOOKUP(B9,'18-04-2024'!$B$4:$F$48,5,FALSE),"-")</f>
        <v>0.6</v>
      </c>
      <c r="H9" s="55">
        <f>_xlfn.IFNA(VLOOKUP(B9,'18-04-2024'!$B$4:$L$48,11,FALSE),"-")</f>
        <v>0.75</v>
      </c>
      <c r="I9" s="55">
        <f t="shared" si="1"/>
        <v>-0.15000000000000002</v>
      </c>
      <c r="J9" s="69" t="str" cm="1">
        <f t="array" ref="J9">_xlfn.IFS(COUNTIF(F9,"&lt;0")+COUNTIF(I9,"&lt;0")&gt;=2,"Αθήνα συνήθως χαμηλότερη τιμή",COUNTIF(F9,"&gt;0")+COUNTIF(I9,"&gt;0")&gt;=2,"Αθήνα συνήθως υψηλότερη τιμή",TRUE,"-")</f>
        <v>-</v>
      </c>
      <c r="K9" s="14"/>
    </row>
    <row r="10" spans="1:11" s="42" customFormat="1" ht="33" customHeight="1">
      <c r="A10" s="52">
        <v>8</v>
      </c>
      <c r="B10" s="57" t="s">
        <v>14</v>
      </c>
      <c r="C10" s="54" t="s">
        <v>11</v>
      </c>
      <c r="D10" s="55">
        <f>_xlfn.IFNA(VLOOKUP(B10,'11-12-2023'!$B$4:$F$48,5,FALSE),"-")</f>
        <v>2</v>
      </c>
      <c r="E10" s="55">
        <f>_xlfn.IFNA(VLOOKUP(B10,'11-12-2023'!$B$4:$L$48,11,FALSE),"-")</f>
        <v>1.5</v>
      </c>
      <c r="F10" s="55">
        <f t="shared" si="0"/>
        <v>0.5</v>
      </c>
      <c r="G10" s="55">
        <f>_xlfn.IFNA(VLOOKUP(B10,'18-04-2024'!$B$4:$F$48,5,FALSE),"-")</f>
        <v>0.6</v>
      </c>
      <c r="H10" s="55">
        <f>_xlfn.IFNA(VLOOKUP(B10,'18-04-2024'!$B$4:$L$48,11,FALSE),"-")</f>
        <v>1.1000000000000001</v>
      </c>
      <c r="I10" s="55">
        <f t="shared" si="1"/>
        <v>-0.50000000000000011</v>
      </c>
      <c r="J10" s="69" t="str" cm="1">
        <f t="array" ref="J10">_xlfn.IFS(COUNTIF(F10,"&lt;0")+COUNTIF(I10,"&lt;0")&gt;=2,"Αθήνα συνήθως χαμηλότερη τιμή",COUNTIF(F10,"&gt;0")+COUNTIF(I10,"&gt;0")&gt;=2,"Αθήνα συνήθως υψηλότερη τιμή",TRUE,"-")</f>
        <v>-</v>
      </c>
      <c r="K10" s="14"/>
    </row>
    <row r="11" spans="1:11" ht="33" customHeight="1">
      <c r="A11" s="52">
        <v>9</v>
      </c>
      <c r="B11" s="57" t="s">
        <v>66</v>
      </c>
      <c r="C11" s="54" t="s">
        <v>11</v>
      </c>
      <c r="D11" s="55">
        <f>_xlfn.IFNA(VLOOKUP(B11,'11-12-2023'!$B$4:$F$48,5,FALSE),"-")</f>
        <v>1.5</v>
      </c>
      <c r="E11" s="55">
        <f>_xlfn.IFNA(VLOOKUP(B11,'11-12-2023'!$B$4:$L$48,11,FALSE),"-")</f>
        <v>1.5</v>
      </c>
      <c r="F11" s="55">
        <f t="shared" si="0"/>
        <v>0</v>
      </c>
      <c r="G11" s="55">
        <f>_xlfn.IFNA(VLOOKUP(B11,'18-04-2024'!$B$4:$F$48,5,FALSE),"-")</f>
        <v>0.7</v>
      </c>
      <c r="H11" s="55">
        <f>_xlfn.IFNA(VLOOKUP(B11,'18-04-2024'!$B$4:$L$48,11,FALSE),"-")</f>
        <v>1.8</v>
      </c>
      <c r="I11" s="55">
        <f t="shared" si="1"/>
        <v>-1.1000000000000001</v>
      </c>
      <c r="J11" s="69" t="str" cm="1">
        <f t="array" ref="J11">_xlfn.IFS(COUNTIF(F11,"&lt;0")+COUNTIF(I11,"&lt;0")&gt;=2,"Αθήνα συνήθως χαμηλότερη τιμή",COUNTIF(F11,"&gt;0")+COUNTIF(I11,"&gt;0")&gt;=2,"Αθήνα συνήθως υψηλότερη τιμή",TRUE,"-")</f>
        <v>-</v>
      </c>
      <c r="K11" s="3"/>
    </row>
    <row r="12" spans="1:11" s="42" customFormat="1" ht="33" customHeight="1">
      <c r="A12" s="52">
        <v>10</v>
      </c>
      <c r="B12" s="53" t="s">
        <v>60</v>
      </c>
      <c r="C12" s="54" t="s">
        <v>11</v>
      </c>
      <c r="D12" s="55">
        <f>_xlfn.IFNA(VLOOKUP(B12,'11-12-2023'!$B$4:$F$48,5,FALSE),"-")</f>
        <v>0.9</v>
      </c>
      <c r="E12" s="55">
        <f>_xlfn.IFNA(VLOOKUP(B12,'11-12-2023'!$B$4:$L$48,11,FALSE),"-")</f>
        <v>1</v>
      </c>
      <c r="F12" s="55">
        <f t="shared" si="0"/>
        <v>-9.9999999999999978E-2</v>
      </c>
      <c r="G12" s="55">
        <f>_xlfn.IFNA(VLOOKUP(B12,'18-04-2024'!$B$4:$F$48,5,FALSE),"-")</f>
        <v>0.9</v>
      </c>
      <c r="H12" s="55">
        <f>_xlfn.IFNA(VLOOKUP(B12,'18-04-2024'!$B$4:$L$48,11,FALSE),"-")</f>
        <v>0.6</v>
      </c>
      <c r="I12" s="55">
        <f t="shared" si="1"/>
        <v>0.30000000000000004</v>
      </c>
      <c r="J12" s="69" t="str" cm="1">
        <f t="array" ref="J12">_xlfn.IFS(COUNTIF(F12,"&lt;0")+COUNTIF(I12,"&lt;0")&gt;=2,"Αθήνα συνήθως χαμηλότερη τιμή",COUNTIF(F12,"&gt;0")+COUNTIF(I12,"&gt;0")&gt;=2,"Αθήνα συνήθως υψηλότερη τιμή",TRUE,"-")</f>
        <v>-</v>
      </c>
      <c r="K12" s="14"/>
    </row>
    <row r="13" spans="1:11" s="42" customFormat="1" ht="33" customHeight="1">
      <c r="A13" s="52">
        <v>11</v>
      </c>
      <c r="B13" s="57" t="s">
        <v>15</v>
      </c>
      <c r="C13" s="54" t="s">
        <v>11</v>
      </c>
      <c r="D13" s="55">
        <f>_xlfn.IFNA(VLOOKUP(B13,'11-12-2023'!$B$4:$F$48,5,FALSE),"-")</f>
        <v>1.4</v>
      </c>
      <c r="E13" s="55">
        <f>_xlfn.IFNA(VLOOKUP(B13,'11-12-2023'!$B$4:$L$48,11,FALSE),"-")</f>
        <v>0.85</v>
      </c>
      <c r="F13" s="55">
        <f t="shared" si="0"/>
        <v>0.54999999999999993</v>
      </c>
      <c r="G13" s="55">
        <f>_xlfn.IFNA(VLOOKUP(B13,'18-04-2024'!$B$4:$F$48,5,FALSE),"-")</f>
        <v>1.3</v>
      </c>
      <c r="H13" s="55">
        <f>_xlfn.IFNA(VLOOKUP(B13,'18-04-2024'!$B$4:$L$48,11,FALSE),"-")</f>
        <v>0.8</v>
      </c>
      <c r="I13" s="55">
        <f t="shared" si="1"/>
        <v>0.5</v>
      </c>
      <c r="J13" s="69" t="str" cm="1">
        <f t="array" ref="J13">_xlfn.IFS(COUNTIF(F13,"&lt;0")+COUNTIF(I13,"&lt;0")&gt;=2,"Αθήνα συνήθως χαμηλότερη τιμή",COUNTIF(F13,"&gt;0")+COUNTIF(I13,"&gt;0")&gt;=2,"Αθήνα συνήθως υψηλότερη τιμή",TRUE,"-")</f>
        <v>Αθήνα συνήθως υψηλότερη τιμή</v>
      </c>
      <c r="K13" s="14"/>
    </row>
    <row r="14" spans="1:11" ht="33" customHeight="1">
      <c r="A14" s="52">
        <v>12</v>
      </c>
      <c r="B14" s="53" t="s">
        <v>16</v>
      </c>
      <c r="C14" s="54" t="s">
        <v>11</v>
      </c>
      <c r="D14" s="55">
        <f>_xlfn.IFNA(VLOOKUP(B14,'11-12-2023'!$B$4:$F$48,5,FALSE),"-")</f>
        <v>0.45</v>
      </c>
      <c r="E14" s="55">
        <f>_xlfn.IFNA(VLOOKUP(B14,'11-12-2023'!$B$4:$L$48,11,FALSE),"-")</f>
        <v>1</v>
      </c>
      <c r="F14" s="55">
        <f t="shared" si="0"/>
        <v>-0.55000000000000004</v>
      </c>
      <c r="G14" s="55">
        <f>_xlfn.IFNA(VLOOKUP(B14,'18-04-2024'!$B$4:$F$48,5,FALSE),"-")</f>
        <v>0.35</v>
      </c>
      <c r="H14" s="55">
        <f>_xlfn.IFNA(VLOOKUP(B14,'18-04-2024'!$B$4:$L$48,11,FALSE),"-")</f>
        <v>0.75</v>
      </c>
      <c r="I14" s="55">
        <f t="shared" si="1"/>
        <v>-0.4</v>
      </c>
      <c r="J14" s="69" t="str" cm="1">
        <f t="array" ref="J14">_xlfn.IFS(COUNTIF(F14,"&lt;0")+COUNTIF(I14,"&lt;0")&gt;=2,"Αθήνα συνήθως χαμηλότερη τιμή",COUNTIF(F14,"&gt;0")+COUNTIF(I14,"&gt;0")&gt;=2,"Αθήνα συνήθως υψηλότερη τιμή",TRUE,"-")</f>
        <v>Αθήνα συνήθως χαμηλότερη τιμή</v>
      </c>
      <c r="K14" s="3"/>
    </row>
    <row r="15" spans="1:11" s="42" customFormat="1" ht="33" customHeight="1">
      <c r="A15" s="52">
        <v>13</v>
      </c>
      <c r="B15" s="53" t="s">
        <v>17</v>
      </c>
      <c r="C15" s="54" t="s">
        <v>11</v>
      </c>
      <c r="D15" s="55">
        <f>_xlfn.IFNA(VLOOKUP(B15,'11-12-2023'!$B$4:$F$48,5,FALSE),"-")</f>
        <v>0.45</v>
      </c>
      <c r="E15" s="55">
        <f>_xlfn.IFNA(VLOOKUP(B15,'11-12-2023'!$B$4:$L$48,11,FALSE),"-")</f>
        <v>0.7</v>
      </c>
      <c r="F15" s="55">
        <f t="shared" si="0"/>
        <v>-0.24999999999999994</v>
      </c>
      <c r="G15" s="55">
        <f>_xlfn.IFNA(VLOOKUP(B15,'18-04-2024'!$B$4:$F$48,5,FALSE),"-")</f>
        <v>0.3</v>
      </c>
      <c r="H15" s="55">
        <f>_xlfn.IFNA(VLOOKUP(B15,'18-04-2024'!$B$4:$L$48,11,FALSE),"-")</f>
        <v>0.7</v>
      </c>
      <c r="I15" s="55">
        <f t="shared" si="1"/>
        <v>-0.39999999999999997</v>
      </c>
      <c r="J15" s="69" t="str" cm="1">
        <f t="array" ref="J15">_xlfn.IFS(COUNTIF(F15,"&lt;0")+COUNTIF(I15,"&lt;0")&gt;=2,"Αθήνα συνήθως χαμηλότερη τιμή",COUNTIF(F15,"&gt;0")+COUNTIF(I15,"&gt;0")&gt;=2,"Αθήνα συνήθως υψηλότερη τιμή",TRUE,"-")</f>
        <v>Αθήνα συνήθως χαμηλότερη τιμή</v>
      </c>
      <c r="K15" s="14"/>
    </row>
    <row r="16" spans="1:11" s="42" customFormat="1" ht="33" customHeight="1">
      <c r="A16" s="52">
        <v>14</v>
      </c>
      <c r="B16" s="53" t="s">
        <v>18</v>
      </c>
      <c r="C16" s="54" t="s">
        <v>11</v>
      </c>
      <c r="D16" s="55">
        <f>_xlfn.IFNA(VLOOKUP(B16,'11-12-2023'!$B$4:$F$48,5,FALSE),"-")</f>
        <v>1.4</v>
      </c>
      <c r="E16" s="55">
        <f>_xlfn.IFNA(VLOOKUP(B16,'11-12-2023'!$B$4:$L$48,11,FALSE),"-")</f>
        <v>1.4</v>
      </c>
      <c r="F16" s="55">
        <f t="shared" si="0"/>
        <v>0</v>
      </c>
      <c r="G16" s="55">
        <f>_xlfn.IFNA(VLOOKUP(B16,'18-04-2024'!$B$4:$F$48,5,FALSE),"-")</f>
        <v>0.8</v>
      </c>
      <c r="H16" s="55">
        <f>_xlfn.IFNA(VLOOKUP(B16,'18-04-2024'!$B$4:$L$48,11,FALSE),"-")</f>
        <v>1.4</v>
      </c>
      <c r="I16" s="55">
        <f t="shared" si="1"/>
        <v>-0.59999999999999987</v>
      </c>
      <c r="J16" s="69" t="str" cm="1">
        <f t="array" ref="J16">_xlfn.IFS(COUNTIF(F16,"&lt;0")+COUNTIF(I16,"&lt;0")&gt;=2,"Αθήνα συνήθως χαμηλότερη τιμή",COUNTIF(F16,"&gt;0")+COUNTIF(I16,"&gt;0")&gt;=2,"Αθήνα συνήθως υψηλότερη τιμή",TRUE,"-")</f>
        <v>-</v>
      </c>
      <c r="K16" s="14"/>
    </row>
    <row r="17" spans="1:11" s="42" customFormat="1" ht="31.5" customHeight="1">
      <c r="A17" s="52">
        <v>15</v>
      </c>
      <c r="B17" s="53" t="s">
        <v>67</v>
      </c>
      <c r="C17" s="54" t="s">
        <v>11</v>
      </c>
      <c r="D17" s="55">
        <f>_xlfn.IFNA(VLOOKUP(B17,'11-12-2023'!$B$4:$F$48,5,FALSE),"-")</f>
        <v>2</v>
      </c>
      <c r="E17" s="55">
        <f>_xlfn.IFNA(VLOOKUP(B17,'11-12-2023'!$B$4:$L$48,11,FALSE),"-")</f>
        <v>1.8</v>
      </c>
      <c r="F17" s="55">
        <f t="shared" si="0"/>
        <v>0.19999999999999996</v>
      </c>
      <c r="G17" s="55">
        <f>_xlfn.IFNA(VLOOKUP(B17,'18-04-2024'!$B$4:$F$48,5,FALSE),"-")</f>
        <v>1.2</v>
      </c>
      <c r="H17" s="55">
        <f>_xlfn.IFNA(VLOOKUP(B17,'18-04-2024'!$B$4:$L$48,11,FALSE),"-")</f>
        <v>0.6</v>
      </c>
      <c r="I17" s="55">
        <f t="shared" si="1"/>
        <v>0.6</v>
      </c>
      <c r="J17" s="69" t="str" cm="1">
        <f t="array" ref="J17">_xlfn.IFS(COUNTIF(F17,"&lt;0")+COUNTIF(I17,"&lt;0")&gt;=2,"Αθήνα συνήθως χαμηλότερη τιμή",COUNTIF(F17,"&gt;0")+COUNTIF(I17,"&gt;0")&gt;=2,"Αθήνα συνήθως υψηλότερη τιμή",TRUE,"-")</f>
        <v>Αθήνα συνήθως υψηλότερη τιμή</v>
      </c>
      <c r="K17" s="14"/>
    </row>
    <row r="18" spans="1:11" s="42" customFormat="1" ht="33" hidden="1" customHeight="1">
      <c r="A18" s="52">
        <v>16</v>
      </c>
      <c r="B18" s="53" t="s">
        <v>70</v>
      </c>
      <c r="C18" s="54" t="s">
        <v>11</v>
      </c>
      <c r="D18" s="55" t="str">
        <f>_xlfn.IFNA(VLOOKUP(B18,'11-12-2023'!$B$4:$F$48,5,FALSE),"-")</f>
        <v>-</v>
      </c>
      <c r="E18" s="55" t="str">
        <f>_xlfn.IFNA(VLOOKUP(B18,'11-12-2023'!$B$4:$L$48,11,FALSE),"-")</f>
        <v>-</v>
      </c>
      <c r="F18" s="55" t="e">
        <f t="shared" si="0"/>
        <v>#VALUE!</v>
      </c>
      <c r="G18" s="55" t="str">
        <f>_xlfn.IFNA(VLOOKUP(B18,'18-04-2024'!$B$4:$F$48,5,FALSE),"-")</f>
        <v>-</v>
      </c>
      <c r="H18" s="55" t="str">
        <f>_xlfn.IFNA(VLOOKUP(B18,'18-04-2024'!$B$4:$L$48,11,FALSE),"-")</f>
        <v>-</v>
      </c>
      <c r="I18" s="55" t="e">
        <f t="shared" si="1"/>
        <v>#VALUE!</v>
      </c>
      <c r="J18" s="69" t="str" cm="1">
        <f t="array" ref="J18">_xlfn.IFS(COUNTIF(F18,"&lt;0")+COUNTIF(I18,"&lt;0")&gt;=2,"Αθήνα συνήθως χαμηλότερη τιμή",COUNTIF(F18,"&gt;0")+COUNTIF(I18,"&gt;0")&gt;=2,"Αθήνα συνήθως υψηλότερη τιμή",TRUE,"-")</f>
        <v>-</v>
      </c>
      <c r="K18" s="14"/>
    </row>
    <row r="19" spans="1:11" ht="33" customHeight="1">
      <c r="A19" s="52">
        <v>17</v>
      </c>
      <c r="B19" s="53" t="s">
        <v>19</v>
      </c>
      <c r="C19" s="54" t="s">
        <v>11</v>
      </c>
      <c r="D19" s="55">
        <f>_xlfn.IFNA(VLOOKUP(B19,'11-12-2023'!$B$4:$F$48,5,FALSE),"-")</f>
        <v>0.7</v>
      </c>
      <c r="E19" s="55">
        <f>_xlfn.IFNA(VLOOKUP(B19,'11-12-2023'!$B$4:$L$48,11,FALSE),"-")</f>
        <v>0.7</v>
      </c>
      <c r="F19" s="55">
        <f t="shared" si="0"/>
        <v>0</v>
      </c>
      <c r="G19" s="55">
        <f>_xlfn.IFNA(VLOOKUP(B19,'18-04-2024'!$B$4:$F$48,5,FALSE),"-")</f>
        <v>0.7</v>
      </c>
      <c r="H19" s="55">
        <f>_xlfn.IFNA(VLOOKUP(B19,'18-04-2024'!$B$4:$L$48,11,FALSE),"-")</f>
        <v>0.75</v>
      </c>
      <c r="I19" s="55">
        <f t="shared" si="1"/>
        <v>-5.0000000000000044E-2</v>
      </c>
      <c r="J19" s="69" t="str" cm="1">
        <f t="array" ref="J19">_xlfn.IFS(COUNTIF(F19,"&lt;0")+COUNTIF(I19,"&lt;0")&gt;=2,"Αθήνα συνήθως χαμηλότερη τιμή",COUNTIF(F19,"&gt;0")+COUNTIF(I19,"&gt;0")&gt;=2,"Αθήνα συνήθως υψηλότερη τιμή",TRUE,"-")</f>
        <v>-</v>
      </c>
      <c r="K19" s="3"/>
    </row>
    <row r="20" spans="1:11" ht="33" hidden="1" customHeight="1">
      <c r="A20" s="52">
        <v>18</v>
      </c>
      <c r="B20" s="53" t="s">
        <v>48</v>
      </c>
      <c r="C20" s="54" t="s">
        <v>11</v>
      </c>
      <c r="D20" s="55">
        <f>_xlfn.IFNA(VLOOKUP(B20,'11-12-2023'!$B$4:$F$48,5,FALSE),"-")</f>
        <v>0.65</v>
      </c>
      <c r="E20" s="55" t="str">
        <f>_xlfn.IFNA(VLOOKUP(B20,'11-12-2023'!$B$4:$L$48,11,FALSE),"-")</f>
        <v>-</v>
      </c>
      <c r="F20" s="55" t="e">
        <f t="shared" si="0"/>
        <v>#VALUE!</v>
      </c>
      <c r="G20" s="55" t="str">
        <f>_xlfn.IFNA(VLOOKUP(B20,'18-04-2024'!$B$4:$F$48,5,FALSE),"-")</f>
        <v>-</v>
      </c>
      <c r="H20" s="55" t="str">
        <f>_xlfn.IFNA(VLOOKUP(B20,'18-04-2024'!$B$4:$L$48,11,FALSE),"-")</f>
        <v>-</v>
      </c>
      <c r="I20" s="55" t="e">
        <f t="shared" si="1"/>
        <v>#VALUE!</v>
      </c>
      <c r="J20" s="69" t="str" cm="1">
        <f t="array" ref="J20">_xlfn.IFS(COUNTIF(F20,"&lt;0")+COUNTIF(I20,"&lt;0")&gt;=2,"Αθήνα συνήθως χαμηλότερη τιμή",COUNTIF(F20,"&gt;0")+COUNTIF(I20,"&gt;0")&gt;=2,"Αθήνα συνήθως υψηλότερη τιμή",TRUE,"-")</f>
        <v>-</v>
      </c>
      <c r="K20" s="3"/>
    </row>
    <row r="21" spans="1:11" ht="33" hidden="1" customHeight="1">
      <c r="A21" s="52">
        <v>19</v>
      </c>
      <c r="B21" s="53" t="s">
        <v>92</v>
      </c>
      <c r="C21" s="54" t="s">
        <v>11</v>
      </c>
      <c r="D21" s="55" t="str">
        <f>_xlfn.IFNA(VLOOKUP(B21,'11-12-2023'!$B$4:$F$48,5,FALSE),"-")</f>
        <v>-</v>
      </c>
      <c r="E21" s="55" t="str">
        <f>_xlfn.IFNA(VLOOKUP(B21,'11-12-2023'!$B$4:$L$48,11,FALSE),"-")</f>
        <v>-</v>
      </c>
      <c r="F21" s="55" t="e">
        <f t="shared" si="0"/>
        <v>#VALUE!</v>
      </c>
      <c r="G21" s="55">
        <f>_xlfn.IFNA(VLOOKUP(B21,'18-04-2024'!$B$4:$F$48,5,FALSE),"-")</f>
        <v>0.55000000000000004</v>
      </c>
      <c r="H21" s="55" t="str">
        <f>_xlfn.IFNA(VLOOKUP(B21,'18-04-2024'!$B$4:$L$48,11,FALSE),"-")</f>
        <v>-</v>
      </c>
      <c r="I21" s="55" t="e">
        <f t="shared" si="1"/>
        <v>#VALUE!</v>
      </c>
      <c r="J21" s="69" t="str" cm="1">
        <f t="array" ref="J21">_xlfn.IFS(COUNTIF(F21,"&lt;0")+COUNTIF(I21,"&lt;0")&gt;=2,"Αθήνα συνήθως χαμηλότερη τιμή",COUNTIF(F21,"&gt;0")+COUNTIF(I21,"&gt;0")&gt;=2,"Αθήνα συνήθως υψηλότερη τιμή",TRUE,"-")</f>
        <v>-</v>
      </c>
      <c r="K21" s="3"/>
    </row>
    <row r="22" spans="1:11" ht="33" hidden="1" customHeight="1">
      <c r="A22" s="52">
        <v>20</v>
      </c>
      <c r="B22" s="53" t="s">
        <v>49</v>
      </c>
      <c r="C22" s="54" t="s">
        <v>11</v>
      </c>
      <c r="D22" s="55">
        <f>_xlfn.IFNA(VLOOKUP(B22,'11-12-2023'!$B$4:$F$48,5,FALSE),"-")</f>
        <v>1</v>
      </c>
      <c r="E22" s="55" t="str">
        <f>_xlfn.IFNA(VLOOKUP(B22,'11-12-2023'!$B$4:$L$48,11,FALSE),"-")</f>
        <v>-</v>
      </c>
      <c r="F22" s="55" t="e">
        <f t="shared" si="0"/>
        <v>#VALUE!</v>
      </c>
      <c r="G22" s="55">
        <f>_xlfn.IFNA(VLOOKUP(B22,'18-04-2024'!$B$4:$F$48,5,FALSE),"-")</f>
        <v>0.95</v>
      </c>
      <c r="H22" s="55" t="str">
        <f>_xlfn.IFNA(VLOOKUP(B22,'18-04-2024'!$B$4:$L$48,11,FALSE),"-")</f>
        <v>-</v>
      </c>
      <c r="I22" s="55" t="e">
        <f t="shared" si="1"/>
        <v>#VALUE!</v>
      </c>
      <c r="J22" s="69" t="str" cm="1">
        <f t="array" ref="J22">_xlfn.IFS(COUNTIF(F22,"&lt;0")+COUNTIF(I22,"&lt;0")&gt;=2,"Αθήνα συνήθως χαμηλότερη τιμή",COUNTIF(F22,"&gt;0")+COUNTIF(I22,"&gt;0")&gt;=2,"Αθήνα συνήθως υψηλότερη τιμή",TRUE,"-")</f>
        <v>-</v>
      </c>
      <c r="K22" s="3"/>
    </row>
    <row r="23" spans="1:11" ht="33" customHeight="1">
      <c r="A23" s="52">
        <v>21</v>
      </c>
      <c r="B23" s="53" t="s">
        <v>68</v>
      </c>
      <c r="C23" s="54" t="s">
        <v>11</v>
      </c>
      <c r="D23" s="55">
        <f>_xlfn.IFNA(VLOOKUP(B23,'11-12-2023'!$B$4:$F$48,5,FALSE),"-")</f>
        <v>0.8</v>
      </c>
      <c r="E23" s="55">
        <f>_xlfn.IFNA(VLOOKUP(B23,'11-12-2023'!$B$4:$L$48,11,FALSE),"-")</f>
        <v>0.7</v>
      </c>
      <c r="F23" s="55">
        <f t="shared" si="0"/>
        <v>0.10000000000000009</v>
      </c>
      <c r="G23" s="55">
        <f>_xlfn.IFNA(VLOOKUP(B23,'18-04-2024'!$B$4:$F$48,5,FALSE),"-")</f>
        <v>0.7</v>
      </c>
      <c r="H23" s="55">
        <f>_xlfn.IFNA(VLOOKUP(B23,'18-04-2024'!$B$4:$L$48,11,FALSE),"-")</f>
        <v>0.7</v>
      </c>
      <c r="I23" s="55">
        <f t="shared" si="1"/>
        <v>0</v>
      </c>
      <c r="J23" s="69" t="str" cm="1">
        <f t="array" ref="J23">_xlfn.IFS(COUNTIF(F23,"&lt;0")+COUNTIF(I23,"&lt;0")&gt;=2,"Αθήνα συνήθως χαμηλότερη τιμή",COUNTIF(F23,"&gt;0")+COUNTIF(I23,"&gt;0")&gt;=2,"Αθήνα συνήθως υψηλότερη τιμή",TRUE,"-")</f>
        <v>-</v>
      </c>
      <c r="K23" s="3"/>
    </row>
    <row r="24" spans="1:11" ht="33" customHeight="1">
      <c r="A24" s="52">
        <v>22</v>
      </c>
      <c r="B24" s="53" t="s">
        <v>61</v>
      </c>
      <c r="C24" s="54" t="s">
        <v>11</v>
      </c>
      <c r="D24" s="55">
        <f>_xlfn.IFNA(VLOOKUP(B24,'11-12-2023'!$B$4:$F$48,5,FALSE),"-")</f>
        <v>1.2</v>
      </c>
      <c r="E24" s="55">
        <f>_xlfn.IFNA(VLOOKUP(B24,'11-12-2023'!$B$4:$L$48,11,FALSE),"-")</f>
        <v>1.7</v>
      </c>
      <c r="F24" s="55">
        <f t="shared" si="0"/>
        <v>-0.5</v>
      </c>
      <c r="G24" s="55">
        <f>_xlfn.IFNA(VLOOKUP(B24,'18-04-2024'!$B$4:$F$48,5,FALSE),"-")</f>
        <v>1.5</v>
      </c>
      <c r="H24" s="55">
        <f>_xlfn.IFNA(VLOOKUP(B24,'18-04-2024'!$B$4:$L$48,11,FALSE),"-")</f>
        <v>2.2999999999999998</v>
      </c>
      <c r="I24" s="55">
        <f t="shared" si="1"/>
        <v>-0.79999999999999982</v>
      </c>
      <c r="J24" s="69" t="str" cm="1">
        <f t="array" ref="J24">_xlfn.IFS(COUNTIF(F24,"&lt;0")+COUNTIF(I24,"&lt;0")&gt;=2,"Αθήνα συνήθως χαμηλότερη τιμή",COUNTIF(F24,"&gt;0")+COUNTIF(I24,"&gt;0")&gt;=2,"Αθήνα συνήθως υψηλότερη τιμή",TRUE,"-")</f>
        <v>Αθήνα συνήθως χαμηλότερη τιμή</v>
      </c>
      <c r="K24" s="3"/>
    </row>
    <row r="25" spans="1:11" s="42" customFormat="1" ht="33" hidden="1" customHeight="1">
      <c r="A25" s="52">
        <v>23</v>
      </c>
      <c r="B25" s="53" t="s">
        <v>38</v>
      </c>
      <c r="C25" s="54" t="s">
        <v>11</v>
      </c>
      <c r="D25" s="55">
        <f>_xlfn.IFNA(VLOOKUP(B25,'11-12-2023'!$B$4:$F$48,5,FALSE),"-")</f>
        <v>1.2</v>
      </c>
      <c r="E25" s="55" t="str">
        <f>_xlfn.IFNA(VLOOKUP(B25,'11-12-2023'!$B$4:$L$48,11,FALSE),"-")</f>
        <v>-</v>
      </c>
      <c r="F25" s="55" t="e">
        <f t="shared" si="0"/>
        <v>#VALUE!</v>
      </c>
      <c r="G25" s="55">
        <f>_xlfn.IFNA(VLOOKUP(B25,'18-04-2024'!$B$4:$F$48,5,FALSE),"-")</f>
        <v>1.3</v>
      </c>
      <c r="H25" s="55" t="str">
        <f>_xlfn.IFNA(VLOOKUP(B25,'18-04-2024'!$B$4:$L$48,11,FALSE),"-")</f>
        <v>-</v>
      </c>
      <c r="I25" s="55" t="e">
        <f t="shared" si="1"/>
        <v>#VALUE!</v>
      </c>
      <c r="J25" s="69" t="str" cm="1">
        <f t="array" ref="J25">_xlfn.IFS(COUNTIF(F25,"&lt;0")+COUNTIF(I25,"&lt;0")&gt;=2,"Αθήνα συνήθως χαμηλότερη τιμή",COUNTIF(F25,"&gt;0")+COUNTIF(I25,"&gt;0")&gt;=2,"Αθήνα συνήθως υψηλότερη τιμή",TRUE,"-")</f>
        <v>-</v>
      </c>
      <c r="K25" s="14"/>
    </row>
    <row r="26" spans="1:11" s="42" customFormat="1" ht="33" customHeight="1">
      <c r="A26" s="52">
        <v>24</v>
      </c>
      <c r="B26" s="53" t="s">
        <v>39</v>
      </c>
      <c r="C26" s="54" t="s">
        <v>11</v>
      </c>
      <c r="D26" s="55">
        <f>_xlfn.IFNA(VLOOKUP(B26,'11-12-2023'!$B$4:$F$48,5,FALSE),"-")</f>
        <v>1.2</v>
      </c>
      <c r="E26" s="55">
        <f>_xlfn.IFNA(VLOOKUP(B26,'11-12-2023'!$B$4:$L$48,11,FALSE),"-")</f>
        <v>1.8</v>
      </c>
      <c r="F26" s="55">
        <f t="shared" si="0"/>
        <v>-0.60000000000000009</v>
      </c>
      <c r="G26" s="55">
        <f>_xlfn.IFNA(VLOOKUP(B26,'18-04-2024'!$B$4:$F$48,5,FALSE),"-")</f>
        <v>2.2000000000000002</v>
      </c>
      <c r="H26" s="55">
        <f>_xlfn.IFNA(VLOOKUP(B26,'18-04-2024'!$B$4:$L$48,11,FALSE),"-")</f>
        <v>1.7</v>
      </c>
      <c r="I26" s="55">
        <f t="shared" si="1"/>
        <v>0.50000000000000022</v>
      </c>
      <c r="J26" s="69" t="str" cm="1">
        <f t="array" ref="J26">_xlfn.IFS(COUNTIF(F26,"&lt;0")+COUNTIF(I26,"&lt;0")&gt;=2,"Αθήνα συνήθως χαμηλότερη τιμή",COUNTIF(F26,"&gt;0")+COUNTIF(I26,"&gt;0")&gt;=2,"Αθήνα συνήθως υψηλότερη τιμή",TRUE,"-")</f>
        <v>-</v>
      </c>
      <c r="K26" s="14"/>
    </row>
    <row r="27" spans="1:11" ht="33" customHeight="1">
      <c r="A27" s="52">
        <v>25</v>
      </c>
      <c r="B27" s="53" t="s">
        <v>81</v>
      </c>
      <c r="C27" s="54" t="s">
        <v>11</v>
      </c>
      <c r="D27" s="55">
        <f>_xlfn.IFNA(VLOOKUP(B27,'11-12-2023'!$B$4:$F$48,5,FALSE),"-")</f>
        <v>0.9</v>
      </c>
      <c r="E27" s="55">
        <f>_xlfn.IFNA(VLOOKUP(B27,'11-12-2023'!$B$4:$L$48,11,FALSE),"-")</f>
        <v>1.4</v>
      </c>
      <c r="F27" s="55">
        <f t="shared" si="0"/>
        <v>-0.49999999999999989</v>
      </c>
      <c r="G27" s="55">
        <f>_xlfn.IFNA(VLOOKUP(B27,'18-04-2024'!$B$4:$F$48,5,FALSE),"-")</f>
        <v>0.9</v>
      </c>
      <c r="H27" s="55">
        <f>_xlfn.IFNA(VLOOKUP(B27,'18-04-2024'!$B$4:$L$48,11,FALSE),"-")</f>
        <v>0.9</v>
      </c>
      <c r="I27" s="55">
        <f t="shared" si="1"/>
        <v>0</v>
      </c>
      <c r="J27" s="69" t="str" cm="1">
        <f t="array" ref="J27">_xlfn.IFS(COUNTIF(F27,"&lt;0")+COUNTIF(I27,"&lt;0")&gt;=2,"Αθήνα συνήθως χαμηλότερη τιμή",COUNTIF(F27,"&gt;0")+COUNTIF(I27,"&gt;0")&gt;=2,"Αθήνα συνήθως υψηλότερη τιμή",TRUE,"-")</f>
        <v>-</v>
      </c>
      <c r="K27" s="3"/>
    </row>
    <row r="28" spans="1:11" ht="33" customHeight="1">
      <c r="A28" s="52">
        <v>26</v>
      </c>
      <c r="B28" s="53" t="s">
        <v>50</v>
      </c>
      <c r="C28" s="54" t="s">
        <v>11</v>
      </c>
      <c r="D28" s="55">
        <f>_xlfn.IFNA(VLOOKUP(B28,'11-12-2023'!$B$4:$F$48,5,FALSE),"-")</f>
        <v>0.9</v>
      </c>
      <c r="E28" s="55">
        <f>_xlfn.IFNA(VLOOKUP(B28,'11-12-2023'!$B$4:$L$48,11,FALSE),"-")</f>
        <v>0.35</v>
      </c>
      <c r="F28" s="55">
        <f t="shared" si="0"/>
        <v>0.55000000000000004</v>
      </c>
      <c r="G28" s="55">
        <f>_xlfn.IFNA(VLOOKUP(B28,'18-04-2024'!$B$4:$F$48,5,FALSE),"-")</f>
        <v>0.8</v>
      </c>
      <c r="H28" s="55">
        <f>_xlfn.IFNA(VLOOKUP(B28,'18-04-2024'!$B$4:$L$48,11,FALSE),"-")</f>
        <v>0.35</v>
      </c>
      <c r="I28" s="55">
        <f t="shared" si="1"/>
        <v>0.45000000000000007</v>
      </c>
      <c r="J28" s="69" t="str" cm="1">
        <f t="array" ref="J28">_xlfn.IFS(COUNTIF(F28,"&lt;0")+COUNTIF(I28,"&lt;0")&gt;=2,"Αθήνα συνήθως χαμηλότερη τιμή",COUNTIF(F28,"&gt;0")+COUNTIF(I28,"&gt;0")&gt;=2,"Αθήνα συνήθως υψηλότερη τιμή",TRUE,"-")</f>
        <v>Αθήνα συνήθως υψηλότερη τιμή</v>
      </c>
      <c r="K28" s="3"/>
    </row>
    <row r="29" spans="1:11" ht="33" hidden="1" customHeight="1">
      <c r="A29" s="52">
        <v>27</v>
      </c>
      <c r="B29" s="53" t="s">
        <v>65</v>
      </c>
      <c r="C29" s="54" t="s">
        <v>11</v>
      </c>
      <c r="D29" s="55">
        <f>_xlfn.IFNA(VLOOKUP(B29,'11-12-2023'!$B$4:$F$48,5,FALSE),"-")</f>
        <v>0.9</v>
      </c>
      <c r="E29" s="55" t="str">
        <f>_xlfn.IFNA(VLOOKUP(B29,'11-12-2023'!$B$4:$L$48,11,FALSE),"-")</f>
        <v>-</v>
      </c>
      <c r="F29" s="55" t="e">
        <f t="shared" si="0"/>
        <v>#VALUE!</v>
      </c>
      <c r="G29" s="55">
        <f>_xlfn.IFNA(VLOOKUP(B29,'18-04-2024'!$B$4:$F$48,5,FALSE),"-")</f>
        <v>1</v>
      </c>
      <c r="H29" s="55" t="str">
        <f>_xlfn.IFNA(VLOOKUP(B29,'18-04-2024'!$B$4:$L$48,11,FALSE),"-")</f>
        <v>-</v>
      </c>
      <c r="I29" s="55" t="e">
        <f t="shared" si="1"/>
        <v>#VALUE!</v>
      </c>
      <c r="J29" s="69" t="str" cm="1">
        <f t="array" ref="J29">_xlfn.IFS(COUNTIF(F29,"&lt;0")+COUNTIF(I29,"&lt;0")&gt;=2,"Αθήνα συνήθως χαμηλότερη τιμή",COUNTIF(F29,"&gt;0")+COUNTIF(I29,"&gt;0")&gt;=2,"Αθήνα συνήθως υψηλότερη τιμή",TRUE,"-")</f>
        <v>-</v>
      </c>
      <c r="K29" s="3"/>
    </row>
    <row r="30" spans="1:11" ht="33" customHeight="1">
      <c r="A30" s="52">
        <v>28</v>
      </c>
      <c r="B30" s="53" t="s">
        <v>20</v>
      </c>
      <c r="C30" s="54" t="s">
        <v>11</v>
      </c>
      <c r="D30" s="55">
        <f>_xlfn.IFNA(VLOOKUP(B30,'11-12-2023'!$B$4:$F$48,5,FALSE),"-")</f>
        <v>0.9</v>
      </c>
      <c r="E30" s="55">
        <f>_xlfn.IFNA(VLOOKUP(B30,'11-12-2023'!$B$4:$L$48,11,FALSE),"-")</f>
        <v>0.85</v>
      </c>
      <c r="F30" s="55">
        <f t="shared" si="0"/>
        <v>5.0000000000000044E-2</v>
      </c>
      <c r="G30" s="55">
        <f>_xlfn.IFNA(VLOOKUP(B30,'18-04-2024'!$B$4:$F$48,5,FALSE),"-")</f>
        <v>0.8</v>
      </c>
      <c r="H30" s="55">
        <f>_xlfn.IFNA(VLOOKUP(B30,'18-04-2024'!$B$4:$L$48,11,FALSE),"-")</f>
        <v>0.7</v>
      </c>
      <c r="I30" s="55">
        <f t="shared" si="1"/>
        <v>0.10000000000000009</v>
      </c>
      <c r="J30" s="69" t="str" cm="1">
        <f t="array" ref="J30">_xlfn.IFS(COUNTIF(F30,"&lt;0")+COUNTIF(I30,"&lt;0")&gt;=2,"Αθήνα συνήθως χαμηλότερη τιμή",COUNTIF(F30,"&gt;0")+COUNTIF(I30,"&gt;0")&gt;=2,"Αθήνα συνήθως υψηλότερη τιμή",TRUE,"-")</f>
        <v>Αθήνα συνήθως υψηλότερη τιμή</v>
      </c>
      <c r="K30" s="3"/>
    </row>
    <row r="31" spans="1:11" ht="33" customHeight="1">
      <c r="A31" s="52">
        <v>29</v>
      </c>
      <c r="B31" s="53" t="s">
        <v>21</v>
      </c>
      <c r="C31" s="54" t="s">
        <v>11</v>
      </c>
      <c r="D31" s="55">
        <f>_xlfn.IFNA(VLOOKUP(B31,'11-12-2023'!$B$4:$F$48,5,FALSE),"-")</f>
        <v>0.38</v>
      </c>
      <c r="E31" s="55">
        <f>_xlfn.IFNA(VLOOKUP(B31,'11-12-2023'!$B$4:$L$48,11,FALSE),"-")</f>
        <v>0.36</v>
      </c>
      <c r="F31" s="55">
        <f t="shared" si="0"/>
        <v>2.0000000000000018E-2</v>
      </c>
      <c r="G31" s="55">
        <f>_xlfn.IFNA(VLOOKUP(B31,'18-04-2024'!$B$4:$F$48,5,FALSE),"-")</f>
        <v>0.3</v>
      </c>
      <c r="H31" s="55">
        <f>_xlfn.IFNA(VLOOKUP(B31,'18-04-2024'!$B$4:$L$48,11,FALSE),"-")</f>
        <v>0.45</v>
      </c>
      <c r="I31" s="55">
        <f t="shared" si="1"/>
        <v>-0.15000000000000002</v>
      </c>
      <c r="J31" s="69" t="str" cm="1">
        <f t="array" ref="J31">_xlfn.IFS(COUNTIF(F31,"&lt;0")+COUNTIF(I31,"&lt;0")&gt;=2,"Αθήνα συνήθως χαμηλότερη τιμή",COUNTIF(F31,"&gt;0")+COUNTIF(I31,"&gt;0")&gt;=2,"Αθήνα συνήθως υψηλότερη τιμή",TRUE,"-")</f>
        <v>-</v>
      </c>
      <c r="K31" s="3"/>
    </row>
    <row r="32" spans="1:11" ht="33" customHeight="1">
      <c r="A32" s="52">
        <v>30</v>
      </c>
      <c r="B32" s="53" t="s">
        <v>80</v>
      </c>
      <c r="C32" s="54" t="s">
        <v>11</v>
      </c>
      <c r="D32" s="55">
        <f>_xlfn.IFNA(VLOOKUP(B32,'11-12-2023'!$B$4:$F$48,5,FALSE),"-")</f>
        <v>3</v>
      </c>
      <c r="E32" s="55">
        <f>_xlfn.IFNA(VLOOKUP(B32,'11-12-2023'!$B$4:$L$48,11,FALSE),"-")</f>
        <v>3.6</v>
      </c>
      <c r="F32" s="55">
        <f t="shared" si="0"/>
        <v>-0.60000000000000009</v>
      </c>
      <c r="G32" s="55">
        <f>_xlfn.IFNA(VLOOKUP(B32,'18-04-2024'!$B$4:$F$48,5,FALSE),"-")</f>
        <v>2.5</v>
      </c>
      <c r="H32" s="55">
        <f>_xlfn.IFNA(VLOOKUP(B32,'18-04-2024'!$B$4:$L$48,11,FALSE),"-")</f>
        <v>4.5</v>
      </c>
      <c r="I32" s="55">
        <f t="shared" si="1"/>
        <v>-2</v>
      </c>
      <c r="J32" s="69" t="str" cm="1">
        <f t="array" ref="J32">_xlfn.IFS(COUNTIF(F32,"&lt;0")+COUNTIF(I32,"&lt;0")&gt;=2,"Αθήνα συνήθως χαμηλότερη τιμή",COUNTIF(F32,"&gt;0")+COUNTIF(I32,"&gt;0")&gt;=2,"Αθήνα συνήθως υψηλότερη τιμή",TRUE,"-")</f>
        <v>Αθήνα συνήθως χαμηλότερη τιμή</v>
      </c>
      <c r="K32" s="3"/>
    </row>
    <row r="33" spans="1:11" s="42" customFormat="1" ht="33" customHeight="1">
      <c r="A33" s="52">
        <v>31</v>
      </c>
      <c r="B33" s="53" t="s">
        <v>69</v>
      </c>
      <c r="C33" s="54" t="s">
        <v>11</v>
      </c>
      <c r="D33" s="55">
        <f>_xlfn.IFNA(VLOOKUP(B33,'11-12-2023'!$B$4:$F$48,5,FALSE),"-")</f>
        <v>1.1000000000000001</v>
      </c>
      <c r="E33" s="55">
        <f>_xlfn.IFNA(VLOOKUP(B33,'11-12-2023'!$B$4:$L$48,11,FALSE),"-")</f>
        <v>0.7</v>
      </c>
      <c r="F33" s="55">
        <f t="shared" si="0"/>
        <v>0.40000000000000013</v>
      </c>
      <c r="G33" s="55">
        <f>_xlfn.IFNA(VLOOKUP(B33,'18-04-2024'!$B$4:$F$48,5,FALSE),"-")</f>
        <v>0.9</v>
      </c>
      <c r="H33" s="55">
        <f>_xlfn.IFNA(VLOOKUP(B33,'18-04-2024'!$B$4:$L$48,11,FALSE),"-")</f>
        <v>0.6</v>
      </c>
      <c r="I33" s="55">
        <f t="shared" si="1"/>
        <v>0.30000000000000004</v>
      </c>
      <c r="J33" s="69" t="str" cm="1">
        <f t="array" ref="J33">_xlfn.IFS(COUNTIF(F33,"&lt;0")+COUNTIF(I33,"&lt;0")&gt;=2,"Αθήνα συνήθως χαμηλότερη τιμή",COUNTIF(F33,"&gt;0")+COUNTIF(I33,"&gt;0")&gt;=2,"Αθήνα συνήθως υψηλότερη τιμή",TRUE,"-")</f>
        <v>Αθήνα συνήθως υψηλότερη τιμή</v>
      </c>
      <c r="K33" s="14"/>
    </row>
    <row r="34" spans="1:11" s="42" customFormat="1" ht="33" hidden="1" customHeight="1">
      <c r="A34" s="52">
        <v>32</v>
      </c>
      <c r="B34" s="53" t="s">
        <v>76</v>
      </c>
      <c r="C34" s="54" t="s">
        <v>11</v>
      </c>
      <c r="D34" s="55">
        <f>_xlfn.IFNA(VLOOKUP(B34,'11-12-2023'!$B$4:$F$48,5,FALSE),"-")</f>
        <v>3</v>
      </c>
      <c r="E34" s="55" t="str">
        <f>_xlfn.IFNA(VLOOKUP(B34,'11-12-2023'!$B$4:$L$48,11,FALSE),"-")</f>
        <v>-</v>
      </c>
      <c r="F34" s="55" t="e">
        <f t="shared" si="0"/>
        <v>#VALUE!</v>
      </c>
      <c r="G34" s="55">
        <f>_xlfn.IFNA(VLOOKUP(B34,'18-04-2024'!$B$4:$F$48,5,FALSE),"-")</f>
        <v>2.6</v>
      </c>
      <c r="H34" s="55" t="str">
        <f>_xlfn.IFNA(VLOOKUP(B34,'18-04-2024'!$B$4:$L$48,11,FALSE),"-")</f>
        <v>-</v>
      </c>
      <c r="I34" s="55" t="e">
        <f t="shared" si="1"/>
        <v>#VALUE!</v>
      </c>
      <c r="J34" s="69" t="str" cm="1">
        <f t="array" ref="J34">_xlfn.IFS(COUNTIF(F34,"&lt;0")+COUNTIF(I34,"&lt;0")&gt;=2,"Αθήνα συνήθως χαμηλότερη τιμή",COUNTIF(F34,"&gt;0")+COUNTIF(I34,"&gt;0")&gt;=2,"Αθήνα συνήθως υψηλότερη τιμή",TRUE,"-")</f>
        <v>-</v>
      </c>
      <c r="K34" s="14"/>
    </row>
    <row r="35" spans="1:11" s="42" customFormat="1" ht="33" customHeight="1">
      <c r="A35" s="52">
        <v>33</v>
      </c>
      <c r="B35" s="53" t="s">
        <v>22</v>
      </c>
      <c r="C35" s="54" t="s">
        <v>11</v>
      </c>
      <c r="D35" s="55">
        <f>_xlfn.IFNA(VLOOKUP(B35,'11-12-2023'!$B$4:$F$48,5,FALSE),"-")</f>
        <v>1.3</v>
      </c>
      <c r="E35" s="55">
        <f>_xlfn.IFNA(VLOOKUP(B35,'11-12-2023'!$B$4:$L$48,11,FALSE),"-")</f>
        <v>1.5</v>
      </c>
      <c r="F35" s="55">
        <f t="shared" si="0"/>
        <v>-0.19999999999999996</v>
      </c>
      <c r="G35" s="55">
        <f>_xlfn.IFNA(VLOOKUP(B35,'18-04-2024'!$B$4:$F$48,5,FALSE),"-")</f>
        <v>1</v>
      </c>
      <c r="H35" s="55">
        <f>_xlfn.IFNA(VLOOKUP(B35,'18-04-2024'!$B$4:$L$48,11,FALSE),"-")</f>
        <v>0.65</v>
      </c>
      <c r="I35" s="55">
        <f t="shared" si="1"/>
        <v>0.35</v>
      </c>
      <c r="J35" s="69" t="str" cm="1">
        <f t="array" ref="J35">_xlfn.IFS(COUNTIF(F35,"&lt;0")+COUNTIF(I35,"&lt;0")&gt;=2,"Αθήνα συνήθως χαμηλότερη τιμή",COUNTIF(F35,"&gt;0")+COUNTIF(I35,"&gt;0")&gt;=2,"Αθήνα συνήθως υψηλότερη τιμή",TRUE,"-")</f>
        <v>-</v>
      </c>
      <c r="K35" s="14"/>
    </row>
    <row r="36" spans="1:11" s="42" customFormat="1" ht="33" hidden="1" customHeight="1">
      <c r="A36" s="52">
        <v>34</v>
      </c>
      <c r="B36" s="53" t="s">
        <v>40</v>
      </c>
      <c r="C36" s="54" t="s">
        <v>11</v>
      </c>
      <c r="D36" s="55" t="str">
        <f>_xlfn.IFNA(VLOOKUP(B36,'11-12-2023'!$B$4:$F$48,5,FALSE),"-")</f>
        <v>-</v>
      </c>
      <c r="E36" s="55" t="str">
        <f>_xlfn.IFNA(VLOOKUP(B36,'11-12-2023'!$B$4:$L$48,11,FALSE),"-")</f>
        <v>-</v>
      </c>
      <c r="F36" s="55" t="e">
        <f t="shared" si="0"/>
        <v>#VALUE!</v>
      </c>
      <c r="G36" s="55" t="str">
        <f>_xlfn.IFNA(VLOOKUP(B36,'18-04-2024'!$B$4:$F$48,5,FALSE),"-")</f>
        <v>-</v>
      </c>
      <c r="H36" s="55" t="str">
        <f>_xlfn.IFNA(VLOOKUP(B36,'18-04-2024'!$B$4:$L$48,11,FALSE),"-")</f>
        <v>-</v>
      </c>
      <c r="I36" s="55" t="e">
        <f t="shared" si="1"/>
        <v>#VALUE!</v>
      </c>
      <c r="J36" s="69" t="str" cm="1">
        <f t="array" ref="J36">_xlfn.IFS(COUNTIF(F36,"&lt;0")+COUNTIF(I36,"&lt;0")&gt;=2,"Αθήνα συνήθως χαμηλότερη τιμή",COUNTIF(F36,"&gt;0")+COUNTIF(I36,"&gt;0")&gt;=2,"Αθήνα συνήθως υψηλότερη τιμή",TRUE,"-")</f>
        <v>-</v>
      </c>
      <c r="K36" s="14"/>
    </row>
    <row r="37" spans="1:11" s="42" customFormat="1" ht="33" hidden="1" customHeight="1">
      <c r="A37" s="52">
        <v>35</v>
      </c>
      <c r="B37" s="53" t="s">
        <v>51</v>
      </c>
      <c r="C37" s="54" t="s">
        <v>11</v>
      </c>
      <c r="D37" s="55">
        <f>_xlfn.IFNA(VLOOKUP(B37,'11-12-2023'!$B$4:$F$48,5,FALSE),"-")</f>
        <v>2.5</v>
      </c>
      <c r="E37" s="55" t="str">
        <f>_xlfn.IFNA(VLOOKUP(B37,'11-12-2023'!$B$4:$L$48,11,FALSE),"-")</f>
        <v>-</v>
      </c>
      <c r="F37" s="55" t="e">
        <f t="shared" si="0"/>
        <v>#VALUE!</v>
      </c>
      <c r="G37" s="55">
        <f>_xlfn.IFNA(VLOOKUP(B37,'18-04-2024'!$B$4:$F$48,5,FALSE),"-")</f>
        <v>2.2000000000000002</v>
      </c>
      <c r="H37" s="55" t="str">
        <f>_xlfn.IFNA(VLOOKUP(B37,'18-04-2024'!$B$4:$L$48,11,FALSE),"-")</f>
        <v>-</v>
      </c>
      <c r="I37" s="55" t="e">
        <f t="shared" si="1"/>
        <v>#VALUE!</v>
      </c>
      <c r="J37" s="69" t="str" cm="1">
        <f t="array" ref="J37">_xlfn.IFS(COUNTIF(F37,"&lt;0")+COUNTIF(I37,"&lt;0")&gt;=2,"Αθήνα συνήθως χαμηλότερη τιμή",COUNTIF(F37,"&gt;0")+COUNTIF(I37,"&gt;0")&gt;=2,"Αθήνα συνήθως υψηλότερη τιμή",TRUE,"-")</f>
        <v>-</v>
      </c>
      <c r="K37" s="14"/>
    </row>
    <row r="38" spans="1:11" s="42" customFormat="1" ht="33" customHeight="1">
      <c r="A38" s="52">
        <v>36</v>
      </c>
      <c r="B38" s="53" t="s">
        <v>41</v>
      </c>
      <c r="C38" s="54" t="s">
        <v>11</v>
      </c>
      <c r="D38" s="55">
        <f>_xlfn.IFNA(VLOOKUP(B38,'11-12-2023'!$B$4:$F$48,5,FALSE),"-")</f>
        <v>2.6</v>
      </c>
      <c r="E38" s="55">
        <f>_xlfn.IFNA(VLOOKUP(B38,'11-12-2023'!$B$4:$L$48,11,FALSE),"-")</f>
        <v>5</v>
      </c>
      <c r="F38" s="55">
        <f t="shared" si="0"/>
        <v>-2.4</v>
      </c>
      <c r="G38" s="55">
        <f>_xlfn.IFNA(VLOOKUP(B38,'18-04-2024'!$B$4:$F$48,5,FALSE),"-")</f>
        <v>3</v>
      </c>
      <c r="H38" s="55">
        <f>_xlfn.IFNA(VLOOKUP(B38,'18-04-2024'!$B$4:$L$48,11,FALSE),"-")</f>
        <v>5</v>
      </c>
      <c r="I38" s="55">
        <f t="shared" si="1"/>
        <v>-2</v>
      </c>
      <c r="J38" s="69" t="str" cm="1">
        <f t="array" ref="J38">_xlfn.IFS(COUNTIF(F38,"&lt;0")+COUNTIF(I38,"&lt;0")&gt;=2,"Αθήνα συνήθως χαμηλότερη τιμή",COUNTIF(F38,"&gt;0")+COUNTIF(I38,"&gt;0")&gt;=2,"Αθήνα συνήθως υψηλότερη τιμή",TRUE,"-")</f>
        <v>Αθήνα συνήθως χαμηλότερη τιμή</v>
      </c>
      <c r="K38" s="14"/>
    </row>
    <row r="39" spans="1:11" s="42" customFormat="1" ht="33" customHeight="1">
      <c r="A39" s="52">
        <v>37</v>
      </c>
      <c r="B39" s="57" t="s">
        <v>42</v>
      </c>
      <c r="C39" s="54" t="s">
        <v>11</v>
      </c>
      <c r="D39" s="55">
        <f>_xlfn.IFNA(VLOOKUP(B39,'11-12-2023'!$B$4:$F$48,5,FALSE),"-")</f>
        <v>1.8</v>
      </c>
      <c r="E39" s="55">
        <f>_xlfn.IFNA(VLOOKUP(B39,'11-12-2023'!$B$4:$L$48,11,FALSE),"-")</f>
        <v>5</v>
      </c>
      <c r="F39" s="55">
        <f t="shared" si="0"/>
        <v>-3.2</v>
      </c>
      <c r="G39" s="55">
        <f>_xlfn.IFNA(VLOOKUP(B39,'18-04-2024'!$B$4:$F$48,5,FALSE),"-")</f>
        <v>3.2</v>
      </c>
      <c r="H39" s="55">
        <f>_xlfn.IFNA(VLOOKUP(B39,'18-04-2024'!$B$4:$L$48,11,FALSE),"-")</f>
        <v>5.5</v>
      </c>
      <c r="I39" s="55">
        <f t="shared" si="1"/>
        <v>-2.2999999999999998</v>
      </c>
      <c r="J39" s="69" t="str" cm="1">
        <f t="array" ref="J39">_xlfn.IFS(COUNTIF(F39,"&lt;0")+COUNTIF(I39,"&lt;0")&gt;=2,"Αθήνα συνήθως χαμηλότερη τιμή",COUNTIF(F39,"&gt;0")+COUNTIF(I39,"&gt;0")&gt;=2,"Αθήνα συνήθως υψηλότερη τιμή",TRUE,"-")</f>
        <v>Αθήνα συνήθως χαμηλότερη τιμή</v>
      </c>
      <c r="K39" s="14"/>
    </row>
    <row r="40" spans="1:11" s="42" customFormat="1" ht="33" customHeight="1">
      <c r="A40" s="52">
        <v>38</v>
      </c>
      <c r="B40" s="57" t="s">
        <v>85</v>
      </c>
      <c r="C40" s="54" t="s">
        <v>23</v>
      </c>
      <c r="D40" s="55" t="str">
        <f>_xlfn.IFNA(VLOOKUP(B40,'11-12-2023'!$B$4:$F$48,5,FALSE),"-")</f>
        <v>-</v>
      </c>
      <c r="E40" s="55" t="str">
        <f>_xlfn.IFNA(VLOOKUP(B40,'11-12-2023'!$B$4:$L$48,11,FALSE),"-")</f>
        <v>-</v>
      </c>
      <c r="F40" s="55" t="e">
        <f t="shared" si="0"/>
        <v>#VALUE!</v>
      </c>
      <c r="G40" s="55">
        <f>_xlfn.IFNA(VLOOKUP(B40,'18-04-2024'!$B$4:$F$48,5,FALSE),"-")</f>
        <v>2.8</v>
      </c>
      <c r="H40" s="55">
        <f>_xlfn.IFNA(VLOOKUP(B40,'18-04-2024'!$B$4:$L$48,11,FALSE),"-")</f>
        <v>4.5</v>
      </c>
      <c r="I40" s="55">
        <f t="shared" si="1"/>
        <v>-1.7000000000000002</v>
      </c>
      <c r="J40" s="69" t="str" cm="1">
        <f t="array" ref="J40">_xlfn.IFS(COUNTIF(F40,"&lt;0")+COUNTIF(I40,"&lt;0")&gt;=2,"Αθήνα συνήθως χαμηλότερη τιμή",COUNTIF(F40,"&gt;0")+COUNTIF(I40,"&gt;0")&gt;=2,"Αθήνα συνήθως υψηλότερη τιμή",TRUE,"-")</f>
        <v>-</v>
      </c>
      <c r="K40" s="14"/>
    </row>
    <row r="41" spans="1:11" s="42" customFormat="1" ht="33" customHeight="1">
      <c r="A41" s="52">
        <v>39</v>
      </c>
      <c r="B41" s="57" t="s">
        <v>75</v>
      </c>
      <c r="C41" s="54" t="s">
        <v>23</v>
      </c>
      <c r="D41" s="55">
        <f>_xlfn.IFNA(VLOOKUP(B41,'11-12-2023'!$B$4:$F$48,5,FALSE),"-")</f>
        <v>1.4</v>
      </c>
      <c r="E41" s="55">
        <f>_xlfn.IFNA(VLOOKUP(B41,'11-12-2023'!$B$4:$L$48,11,FALSE),"-")</f>
        <v>2.5</v>
      </c>
      <c r="F41" s="55">
        <f t="shared" si="0"/>
        <v>-1.1000000000000001</v>
      </c>
      <c r="G41" s="55">
        <f>_xlfn.IFNA(VLOOKUP(B41,'18-04-2024'!$B$4:$F$48,5,FALSE),"-")</f>
        <v>1.6</v>
      </c>
      <c r="H41" s="55">
        <f>_xlfn.IFNA(VLOOKUP(B41,'18-04-2024'!$B$4:$L$48,11,FALSE),"-")</f>
        <v>3</v>
      </c>
      <c r="I41" s="55">
        <f t="shared" si="1"/>
        <v>-1.4</v>
      </c>
      <c r="J41" s="69" t="str" cm="1">
        <f t="array" ref="J41">_xlfn.IFS(COUNTIF(F41,"&lt;0")+COUNTIF(I41,"&lt;0")&gt;=2,"Αθήνα συνήθως χαμηλότερη τιμή",COUNTIF(F41,"&gt;0")+COUNTIF(I41,"&gt;0")&gt;=2,"Αθήνα συνήθως υψηλότερη τιμή",TRUE,"-")</f>
        <v>Αθήνα συνήθως χαμηλότερη τιμή</v>
      </c>
      <c r="K41" s="14"/>
    </row>
    <row r="42" spans="1:11" ht="33" customHeight="1">
      <c r="A42" s="52">
        <v>40</v>
      </c>
      <c r="B42" s="53" t="s">
        <v>43</v>
      </c>
      <c r="C42" s="54" t="s">
        <v>23</v>
      </c>
      <c r="D42" s="55">
        <f>_xlfn.IFNA(VLOOKUP(B42,'11-12-2023'!$B$4:$F$48,5,FALSE),"-")</f>
        <v>1.4</v>
      </c>
      <c r="E42" s="55">
        <f>_xlfn.IFNA(VLOOKUP(B42,'11-12-2023'!$B$4:$L$48,11,FALSE),"-")</f>
        <v>1.5</v>
      </c>
      <c r="F42" s="55">
        <f t="shared" si="0"/>
        <v>-0.10000000000000009</v>
      </c>
      <c r="G42" s="55">
        <f>_xlfn.IFNA(VLOOKUP(B42,'18-04-2024'!$B$4:$F$48,5,FALSE),"-")</f>
        <v>1.5</v>
      </c>
      <c r="H42" s="55">
        <f>_xlfn.IFNA(VLOOKUP(B42,'18-04-2024'!$B$4:$L$48,11,FALSE),"-")</f>
        <v>1.6</v>
      </c>
      <c r="I42" s="55">
        <f t="shared" si="1"/>
        <v>-0.10000000000000009</v>
      </c>
      <c r="J42" s="69" t="str" cm="1">
        <f t="array" ref="J42">_xlfn.IFS(COUNTIF(F42,"&lt;0")+COUNTIF(I42,"&lt;0")&gt;=2,"Αθήνα συνήθως χαμηλότερη τιμή",COUNTIF(F42,"&gt;0")+COUNTIF(I42,"&gt;0")&gt;=2,"Αθήνα συνήθως υψηλότερη τιμή",TRUE,"-")</f>
        <v>Αθήνα συνήθως χαμηλότερη τιμή</v>
      </c>
      <c r="K42" s="3"/>
    </row>
    <row r="43" spans="1:11" ht="33" hidden="1" customHeight="1">
      <c r="A43" s="52">
        <v>41</v>
      </c>
      <c r="B43" s="53" t="s">
        <v>44</v>
      </c>
      <c r="C43" s="54" t="s">
        <v>23</v>
      </c>
      <c r="D43" s="55" t="str">
        <f>_xlfn.IFNA(VLOOKUP(B43,'11-12-2023'!$B$4:$F$48,5,FALSE),"-")</f>
        <v>-</v>
      </c>
      <c r="E43" s="55" t="str">
        <f>_xlfn.IFNA(VLOOKUP(B43,'11-12-2023'!$B$4:$L$48,11,FALSE),"-")</f>
        <v>-</v>
      </c>
      <c r="F43" s="55" t="e">
        <f t="shared" si="0"/>
        <v>#VALUE!</v>
      </c>
      <c r="G43" s="55" t="str">
        <f>_xlfn.IFNA(VLOOKUP(B43,'18-04-2024'!$B$4:$F$48,5,FALSE),"-")</f>
        <v>-</v>
      </c>
      <c r="H43" s="55" t="str">
        <f>_xlfn.IFNA(VLOOKUP(B43,'18-04-2024'!$B$4:$L$48,11,FALSE),"-")</f>
        <v>-</v>
      </c>
      <c r="I43" s="55" t="e">
        <f t="shared" si="1"/>
        <v>#VALUE!</v>
      </c>
      <c r="J43" s="69" t="str" cm="1">
        <f t="array" ref="J43">_xlfn.IFS(COUNTIF(F43,"&lt;0")+COUNTIF(I43,"&lt;0")&gt;=2,"Αθήνα συνήθως χαμηλότερη τιμή",COUNTIF(F43,"&gt;0")+COUNTIF(I43,"&gt;0")&gt;=2,"Αθήνα συνήθως υψηλότερη τιμή",TRUE,"-")</f>
        <v>-</v>
      </c>
      <c r="K43" s="3"/>
    </row>
    <row r="44" spans="1:11" ht="33" hidden="1" customHeight="1">
      <c r="A44" s="52">
        <v>42</v>
      </c>
      <c r="B44" s="53" t="s">
        <v>45</v>
      </c>
      <c r="C44" s="54" t="s">
        <v>23</v>
      </c>
      <c r="D44" s="55" t="str">
        <f>_xlfn.IFNA(VLOOKUP(B44,'11-12-2023'!$B$4:$F$48,5,FALSE),"-")</f>
        <v>-</v>
      </c>
      <c r="E44" s="55" t="str">
        <f>_xlfn.IFNA(VLOOKUP(B44,'11-12-2023'!$B$4:$L$48,11,FALSE),"-")</f>
        <v>-</v>
      </c>
      <c r="F44" s="55" t="e">
        <f t="shared" si="0"/>
        <v>#VALUE!</v>
      </c>
      <c r="G44" s="55" t="str">
        <f>_xlfn.IFNA(VLOOKUP(B44,'18-04-2024'!$B$4:$F$48,5,FALSE),"-")</f>
        <v>-</v>
      </c>
      <c r="H44" s="55" t="str">
        <f>_xlfn.IFNA(VLOOKUP(B44,'18-04-2024'!$B$4:$L$48,11,FALSE),"-")</f>
        <v>-</v>
      </c>
      <c r="I44" s="55" t="e">
        <f t="shared" si="1"/>
        <v>#VALUE!</v>
      </c>
      <c r="J44" s="69" t="str" cm="1">
        <f t="array" ref="J44">_xlfn.IFS(COUNTIF(F44,"&lt;0")+COUNTIF(I44,"&lt;0")&gt;=2,"Αθήνα συνήθως χαμηλότερη τιμή",COUNTIF(F44,"&gt;0")+COUNTIF(I44,"&gt;0")&gt;=2,"Αθήνα συνήθως υψηλότερη τιμή",TRUE,"-")</f>
        <v>-</v>
      </c>
      <c r="K44" s="3"/>
    </row>
    <row r="45" spans="1:11" ht="33" hidden="1" customHeight="1">
      <c r="A45" s="52">
        <v>43</v>
      </c>
      <c r="B45" s="53" t="s">
        <v>74</v>
      </c>
      <c r="C45" s="54" t="s">
        <v>23</v>
      </c>
      <c r="D45" s="55">
        <f>_xlfn.IFNA(VLOOKUP(B45,'11-12-2023'!$B$4:$F$48,5,FALSE),"-")</f>
        <v>4</v>
      </c>
      <c r="E45" s="55">
        <f>_xlfn.IFNA(VLOOKUP(B45,'11-12-2023'!$B$4:$L$48,11,FALSE),"-")</f>
        <v>2.5</v>
      </c>
      <c r="F45" s="55">
        <f t="shared" si="0"/>
        <v>1.5</v>
      </c>
      <c r="G45" s="55" t="str">
        <f>_xlfn.IFNA(VLOOKUP(B45,'18-04-2024'!$B$4:$F$48,5,FALSE),"-")</f>
        <v>-</v>
      </c>
      <c r="H45" s="55" t="str">
        <f>_xlfn.IFNA(VLOOKUP(B45,'18-04-2024'!$B$4:$L$48,11,FALSE),"-")</f>
        <v>-</v>
      </c>
      <c r="I45" s="55" t="e">
        <f t="shared" si="1"/>
        <v>#VALUE!</v>
      </c>
      <c r="J45" s="69" t="str" cm="1">
        <f t="array" ref="J45">_xlfn.IFS(COUNTIF(F45,"&lt;0")+COUNTIF(I45,"&lt;0")&gt;=2,"Αθήνα συνήθως χαμηλότερη τιμή",COUNTIF(F45,"&gt;0")+COUNTIF(I45,"&gt;0")&gt;=2,"Αθήνα συνήθως υψηλότερη τιμή",TRUE,"-")</f>
        <v>-</v>
      </c>
      <c r="K45" s="3"/>
    </row>
    <row r="46" spans="1:11" ht="33" hidden="1" customHeight="1">
      <c r="A46" s="52">
        <v>44</v>
      </c>
      <c r="B46" s="53" t="s">
        <v>72</v>
      </c>
      <c r="C46" s="54" t="s">
        <v>23</v>
      </c>
      <c r="D46" s="55">
        <f>_xlfn.IFNA(VLOOKUP(B46,'11-12-2023'!$B$4:$F$48,5,FALSE),"-")</f>
        <v>1</v>
      </c>
      <c r="E46" s="55">
        <f>_xlfn.IFNA(VLOOKUP(B46,'11-12-2023'!$B$4:$L$48,11,FALSE),"-")</f>
        <v>1.2</v>
      </c>
      <c r="F46" s="55">
        <f t="shared" si="0"/>
        <v>-0.19999999999999996</v>
      </c>
      <c r="G46" s="55" t="str">
        <f>_xlfn.IFNA(VLOOKUP(B46,'18-04-2024'!$B$4:$F$48,5,FALSE),"-")</f>
        <v>-</v>
      </c>
      <c r="H46" s="55" t="str">
        <f>_xlfn.IFNA(VLOOKUP(B46,'18-04-2024'!$B$4:$L$48,11,FALSE),"-")</f>
        <v>-</v>
      </c>
      <c r="I46" s="55" t="e">
        <f t="shared" si="1"/>
        <v>#VALUE!</v>
      </c>
      <c r="J46" s="69" t="str" cm="1">
        <f t="array" ref="J46">_xlfn.IFS(COUNTIF(F46,"&lt;0")+COUNTIF(I46,"&lt;0")&gt;=2,"Αθήνα συνήθως χαμηλότερη τιμή",COUNTIF(F46,"&gt;0")+COUNTIF(I46,"&gt;0")&gt;=2,"Αθήνα συνήθως υψηλότερη τιμή",TRUE,"-")</f>
        <v>-</v>
      </c>
      <c r="K46" s="3"/>
    </row>
    <row r="47" spans="1:11" ht="33" customHeight="1">
      <c r="A47" s="52">
        <v>45</v>
      </c>
      <c r="B47" s="53" t="s">
        <v>63</v>
      </c>
      <c r="C47" s="54" t="s">
        <v>23</v>
      </c>
      <c r="D47" s="55">
        <f>_xlfn.IFNA(VLOOKUP(B47,'11-12-2023'!$B$4:$F$48,5,FALSE),"-")</f>
        <v>0.8</v>
      </c>
      <c r="E47" s="55">
        <f>_xlfn.IFNA(VLOOKUP(B47,'11-12-2023'!$B$4:$L$48,11,FALSE),"-")</f>
        <v>0.9</v>
      </c>
      <c r="F47" s="55">
        <f t="shared" si="0"/>
        <v>-9.9999999999999978E-2</v>
      </c>
      <c r="G47" s="55">
        <f>_xlfn.IFNA(VLOOKUP(B47,'18-04-2024'!$B$4:$F$48,5,FALSE),"-")</f>
        <v>0.6</v>
      </c>
      <c r="H47" s="55">
        <f>_xlfn.IFNA(VLOOKUP(B47,'18-04-2024'!$B$4:$L$48,11,FALSE),"-")</f>
        <v>0.6</v>
      </c>
      <c r="I47" s="55">
        <f t="shared" si="1"/>
        <v>0</v>
      </c>
      <c r="J47" s="69" t="str" cm="1">
        <f t="array" ref="J47">_xlfn.IFS(COUNTIF(F47,"&lt;0")+COUNTIF(I47,"&lt;0")&gt;=2,"Αθήνα συνήθως χαμηλότερη τιμή",COUNTIF(F47,"&gt;0")+COUNTIF(I47,"&gt;0")&gt;=2,"Αθήνα συνήθως υψηλότερη τιμή",TRUE,"-")</f>
        <v>-</v>
      </c>
      <c r="K47" s="3"/>
    </row>
    <row r="48" spans="1:11" ht="33" hidden="1" customHeight="1">
      <c r="A48" s="52">
        <v>46</v>
      </c>
      <c r="B48" s="53" t="s">
        <v>46</v>
      </c>
      <c r="C48" s="54" t="s">
        <v>23</v>
      </c>
      <c r="D48" s="55" t="str">
        <f>_xlfn.IFNA(VLOOKUP(B48,'11-12-2023'!$B$4:$F$48,5,FALSE),"-")</f>
        <v>-</v>
      </c>
      <c r="E48" s="55" t="str">
        <f>_xlfn.IFNA(VLOOKUP(B48,'11-12-2023'!$B$4:$L$48,11,FALSE),"-")</f>
        <v>-</v>
      </c>
      <c r="F48" s="55" t="e">
        <f t="shared" si="0"/>
        <v>#VALUE!</v>
      </c>
      <c r="G48" s="55" t="str">
        <f>_xlfn.IFNA(VLOOKUP(B48,'18-04-2024'!$B$4:$F$48,5,FALSE),"-")</f>
        <v>-</v>
      </c>
      <c r="H48" s="55" t="str">
        <f>_xlfn.IFNA(VLOOKUP(B48,'18-04-2024'!$B$4:$L$48,11,FALSE),"-")</f>
        <v>-</v>
      </c>
      <c r="I48" s="55" t="e">
        <f t="shared" si="1"/>
        <v>#VALUE!</v>
      </c>
      <c r="J48" s="69" t="str" cm="1">
        <f t="array" ref="J48">_xlfn.IFS(COUNTIF(F48,"&lt;0")+COUNTIF(I48,"&lt;0")&gt;=2,"Αθήνα συνήθως χαμηλότερη τιμή",COUNTIF(F48,"&gt;0")+COUNTIF(I48,"&gt;0")&gt;=2,"Αθήνα συνήθως υψηλότερη τιμή",TRUE,"-")</f>
        <v>-</v>
      </c>
      <c r="K48" s="3"/>
    </row>
    <row r="49" spans="1:11" ht="33" hidden="1" customHeight="1">
      <c r="A49" s="52">
        <v>47</v>
      </c>
      <c r="B49" s="53" t="s">
        <v>77</v>
      </c>
      <c r="C49" s="54" t="s">
        <v>23</v>
      </c>
      <c r="D49" s="55">
        <f>_xlfn.IFNA(VLOOKUP(B49,'11-12-2023'!$B$4:$F$48,5,FALSE),"-")</f>
        <v>0.85</v>
      </c>
      <c r="E49" s="55">
        <f>_xlfn.IFNA(VLOOKUP(B49,'11-12-2023'!$B$4:$L$48,11,FALSE),"-")</f>
        <v>1.1000000000000001</v>
      </c>
      <c r="F49" s="55">
        <f t="shared" si="0"/>
        <v>-0.25000000000000011</v>
      </c>
      <c r="G49" s="55" t="str">
        <f>_xlfn.IFNA(VLOOKUP(B49,'18-04-2024'!$B$4:$F$48,5,FALSE),"-")</f>
        <v>-</v>
      </c>
      <c r="H49" s="55" t="str">
        <f>_xlfn.IFNA(VLOOKUP(B49,'18-04-2024'!$B$4:$L$48,11,FALSE),"-")</f>
        <v>-</v>
      </c>
      <c r="I49" s="55" t="e">
        <f t="shared" si="1"/>
        <v>#VALUE!</v>
      </c>
      <c r="J49" s="69" t="str" cm="1">
        <f t="array" ref="J49">_xlfn.IFS(COUNTIF(F49,"&lt;0")+COUNTIF(I49,"&lt;0")&gt;=2,"Αθήνα συνήθως χαμηλότερη τιμή",COUNTIF(F49,"&gt;0")+COUNTIF(I49,"&gt;0")&gt;=2,"Αθήνα συνήθως υψηλότερη τιμή",TRUE,"-")</f>
        <v>-</v>
      </c>
      <c r="K49" s="3"/>
    </row>
    <row r="50" spans="1:11" ht="33" hidden="1" customHeight="1">
      <c r="A50" s="52">
        <v>48</v>
      </c>
      <c r="B50" s="53" t="s">
        <v>86</v>
      </c>
      <c r="C50" s="54" t="s">
        <v>23</v>
      </c>
      <c r="D50" s="55" t="str">
        <f>_xlfn.IFNA(VLOOKUP(B50,'11-12-2023'!$B$4:$F$48,5,FALSE),"-")</f>
        <v>-</v>
      </c>
      <c r="E50" s="55" t="str">
        <f>_xlfn.IFNA(VLOOKUP(B50,'11-12-2023'!$B$4:$L$48,11,FALSE),"-")</f>
        <v>-</v>
      </c>
      <c r="F50" s="55" t="e">
        <f t="shared" si="0"/>
        <v>#VALUE!</v>
      </c>
      <c r="G50" s="55">
        <f>_xlfn.IFNA(VLOOKUP(B50,'18-04-2024'!$B$4:$F$48,5,FALSE),"-")</f>
        <v>1.4</v>
      </c>
      <c r="H50" s="55">
        <f>_xlfn.IFNA(VLOOKUP(B50,'18-04-2024'!$B$4:$L$48,11,FALSE),"-")</f>
        <v>1.4</v>
      </c>
      <c r="I50" s="55">
        <f t="shared" si="1"/>
        <v>0</v>
      </c>
      <c r="J50" s="69" t="str" cm="1">
        <f t="array" ref="J50">_xlfn.IFS(COUNTIF(F50,"&lt;0")+COUNTIF(I50,"&lt;0")&gt;=2,"Αθήνα συνήθως χαμηλότερη τιμή",COUNTIF(F50,"&gt;0")+COUNTIF(I50,"&gt;0")&gt;=2,"Αθήνα συνήθως υψηλότερη τιμή",TRUE,"-")</f>
        <v>-</v>
      </c>
      <c r="K50" s="3"/>
    </row>
    <row r="51" spans="1:11" ht="33" hidden="1" customHeight="1">
      <c r="A51" s="52">
        <v>49</v>
      </c>
      <c r="B51" s="53" t="s">
        <v>78</v>
      </c>
      <c r="C51" s="54" t="s">
        <v>23</v>
      </c>
      <c r="D51" s="55" t="str">
        <f>_xlfn.IFNA(VLOOKUP(B51,'11-12-2023'!$B$4:$F$48,5,FALSE),"-")</f>
        <v>-</v>
      </c>
      <c r="E51" s="55" t="str">
        <f>_xlfn.IFNA(VLOOKUP(B51,'11-12-2023'!$B$4:$L$48,11,FALSE),"-")</f>
        <v>-</v>
      </c>
      <c r="F51" s="55" t="e">
        <f t="shared" si="0"/>
        <v>#VALUE!</v>
      </c>
      <c r="G51" s="55" t="str">
        <f>_xlfn.IFNA(VLOOKUP(B51,'18-04-2024'!$B$4:$F$48,5,FALSE),"-")</f>
        <v>-</v>
      </c>
      <c r="H51" s="55" t="str">
        <f>_xlfn.IFNA(VLOOKUP(B51,'18-04-2024'!$B$4:$L$48,11,FALSE),"-")</f>
        <v>-</v>
      </c>
      <c r="I51" s="55" t="e">
        <f t="shared" si="1"/>
        <v>#VALUE!</v>
      </c>
      <c r="J51" s="69" t="str" cm="1">
        <f t="array" ref="J51">_xlfn.IFS(COUNTIF(F51,"&lt;0")+COUNTIF(I51,"&lt;0")&gt;=2,"Αθήνα συνήθως χαμηλότερη τιμή",COUNTIF(F51,"&gt;0")+COUNTIF(I51,"&gt;0")&gt;=2,"Αθήνα συνήθως υψηλότερη τιμή",TRUE,"-")</f>
        <v>-</v>
      </c>
      <c r="K51" s="3"/>
    </row>
    <row r="52" spans="1:11" ht="33" hidden="1" customHeight="1">
      <c r="A52" s="52">
        <v>50</v>
      </c>
      <c r="B52" s="53" t="s">
        <v>52</v>
      </c>
      <c r="C52" s="54" t="s">
        <v>23</v>
      </c>
      <c r="D52" s="55" t="str">
        <f>_xlfn.IFNA(VLOOKUP(B52,'11-12-2023'!$B$4:$F$48,5,FALSE),"-")</f>
        <v>-</v>
      </c>
      <c r="E52" s="55" t="str">
        <f>_xlfn.IFNA(VLOOKUP(B52,'11-12-2023'!$B$4:$L$48,11,FALSE),"-")</f>
        <v>-</v>
      </c>
      <c r="F52" s="55" t="e">
        <f t="shared" si="0"/>
        <v>#VALUE!</v>
      </c>
      <c r="G52" s="55" t="str">
        <f>_xlfn.IFNA(VLOOKUP(B52,'18-04-2024'!$B$4:$F$48,5,FALSE),"-")</f>
        <v>-</v>
      </c>
      <c r="H52" s="55" t="str">
        <f>_xlfn.IFNA(VLOOKUP(B52,'18-04-2024'!$B$4:$L$48,11,FALSE),"-")</f>
        <v>-</v>
      </c>
      <c r="I52" s="55" t="e">
        <f t="shared" si="1"/>
        <v>#VALUE!</v>
      </c>
      <c r="J52" s="69" t="str" cm="1">
        <f t="array" ref="J52">_xlfn.IFS(COUNTIF(F52,"&lt;0")+COUNTIF(I52,"&lt;0")&gt;=2,"Αθήνα συνήθως χαμηλότερη τιμή",COUNTIF(F52,"&gt;0")+COUNTIF(I52,"&gt;0")&gt;=2,"Αθήνα συνήθως υψηλότερη τιμή",TRUE,"-")</f>
        <v>-</v>
      </c>
      <c r="K52" s="3"/>
    </row>
    <row r="53" spans="1:11" ht="33" customHeight="1">
      <c r="A53" s="52">
        <v>51</v>
      </c>
      <c r="B53" s="53" t="s">
        <v>24</v>
      </c>
      <c r="C53" s="54" t="s">
        <v>23</v>
      </c>
      <c r="D53" s="55">
        <f>_xlfn.IFNA(VLOOKUP(B53,'11-12-2023'!$B$4:$F$48,5,FALSE),"-")</f>
        <v>1.1000000000000001</v>
      </c>
      <c r="E53" s="55">
        <f>_xlfn.IFNA(VLOOKUP(B53,'11-12-2023'!$B$4:$L$48,11,FALSE),"-")</f>
        <v>1</v>
      </c>
      <c r="F53" s="55">
        <f t="shared" si="0"/>
        <v>0.10000000000000009</v>
      </c>
      <c r="G53" s="55">
        <f>_xlfn.IFNA(VLOOKUP(B53,'18-04-2024'!$B$4:$F$48,5,FALSE),"-")</f>
        <v>1.1000000000000001</v>
      </c>
      <c r="H53" s="55">
        <f>_xlfn.IFNA(VLOOKUP(B53,'18-04-2024'!$B$4:$L$48,11,FALSE),"-")</f>
        <v>0.9</v>
      </c>
      <c r="I53" s="55">
        <f t="shared" si="1"/>
        <v>0.20000000000000007</v>
      </c>
      <c r="J53" s="69" t="str" cm="1">
        <f t="array" ref="J53">_xlfn.IFS(COUNTIF(F53,"&lt;0")+COUNTIF(I53,"&lt;0")&gt;=2,"Αθήνα συνήθως χαμηλότερη τιμή",COUNTIF(F53,"&gt;0")+COUNTIF(I53,"&gt;0")&gt;=2,"Αθήνα συνήθως υψηλότερη τιμή",TRUE,"-")</f>
        <v>Αθήνα συνήθως υψηλότερη τιμή</v>
      </c>
      <c r="K53" s="3"/>
    </row>
    <row r="54" spans="1:11" ht="33" hidden="1" customHeight="1">
      <c r="A54" s="52">
        <v>52</v>
      </c>
      <c r="B54" s="53" t="s">
        <v>53</v>
      </c>
      <c r="C54" s="54" t="s">
        <v>23</v>
      </c>
      <c r="D54" s="55">
        <f>_xlfn.IFNA(VLOOKUP(B54,'11-12-2023'!$B$4:$F$48,5,FALSE),"-")</f>
        <v>1.1000000000000001</v>
      </c>
      <c r="E54" s="55">
        <f>_xlfn.IFNA(VLOOKUP(B54,'11-12-2023'!$B$4:$L$48,11,FALSE),"-")</f>
        <v>1.2</v>
      </c>
      <c r="F54" s="55">
        <f t="shared" si="0"/>
        <v>-9.9999999999999867E-2</v>
      </c>
      <c r="G54" s="55">
        <f>_xlfn.IFNA(VLOOKUP(B54,'18-04-2024'!$B$4:$F$48,5,FALSE),"-")</f>
        <v>1.1000000000000001</v>
      </c>
      <c r="H54" s="55">
        <f>_xlfn.IFNA(VLOOKUP(B54,'18-04-2024'!$B$4:$L$48,11,FALSE),"-")</f>
        <v>1.1000000000000001</v>
      </c>
      <c r="I54" s="55">
        <f t="shared" si="1"/>
        <v>0</v>
      </c>
      <c r="J54" s="69" t="str" cm="1">
        <f t="array" ref="J54">_xlfn.IFS(COUNTIF(F54,"&lt;0")+COUNTIF(I54,"&lt;0")&gt;=2,"Αθήνα συνήθως χαμηλότερη τιμή",COUNTIF(F54,"&gt;0")+COUNTIF(I54,"&gt;0")&gt;=2,"Αθήνα συνήθως υψηλότερη τιμή",TRUE,"-")</f>
        <v>-</v>
      </c>
      <c r="K54" s="3"/>
    </row>
    <row r="55" spans="1:11" ht="33" hidden="1" customHeight="1">
      <c r="A55" s="52">
        <v>53</v>
      </c>
      <c r="B55" s="53" t="s">
        <v>25</v>
      </c>
      <c r="C55" s="54" t="s">
        <v>23</v>
      </c>
      <c r="D55" s="55">
        <f>_xlfn.IFNA(VLOOKUP(B55,'11-12-2023'!$B$4:$F$48,5,FALSE),"-")</f>
        <v>1.1000000000000001</v>
      </c>
      <c r="E55" s="55">
        <f>_xlfn.IFNA(VLOOKUP(B55,'11-12-2023'!$B$4:$L$48,11,FALSE),"-")</f>
        <v>1.2</v>
      </c>
      <c r="F55" s="55">
        <f t="shared" si="0"/>
        <v>-9.9999999999999867E-2</v>
      </c>
      <c r="G55" s="55">
        <f>_xlfn.IFNA(VLOOKUP(B55,'18-04-2024'!$B$4:$F$48,5,FALSE),"-")</f>
        <v>1.1000000000000001</v>
      </c>
      <c r="H55" s="55">
        <f>_xlfn.IFNA(VLOOKUP(B55,'18-04-2024'!$B$4:$L$48,11,FALSE),"-")</f>
        <v>1.1000000000000001</v>
      </c>
      <c r="I55" s="55">
        <f t="shared" si="1"/>
        <v>0</v>
      </c>
      <c r="J55" s="69" t="str" cm="1">
        <f t="array" ref="J55">_xlfn.IFS(COUNTIF(F55,"&lt;0")+COUNTIF(I55,"&lt;0")&gt;=2,"Αθήνα συνήθως χαμηλότερη τιμή",COUNTIF(F55,"&gt;0")+COUNTIF(I55,"&gt;0")&gt;=2,"Αθήνα συνήθως υψηλότερη τιμή",TRUE,"-")</f>
        <v>-</v>
      </c>
      <c r="K55" s="3"/>
    </row>
    <row r="56" spans="1:11" ht="33" hidden="1" customHeight="1">
      <c r="A56" s="52">
        <v>54</v>
      </c>
      <c r="B56" s="53" t="s">
        <v>71</v>
      </c>
      <c r="C56" s="54" t="s">
        <v>23</v>
      </c>
      <c r="D56" s="55">
        <f>_xlfn.IFNA(VLOOKUP(B56,'11-12-2023'!$B$4:$F$48,5,FALSE),"-")</f>
        <v>1.3</v>
      </c>
      <c r="E56" s="55" t="str">
        <f>_xlfn.IFNA(VLOOKUP(B56,'11-12-2023'!$B$4:$L$48,11,FALSE),"-")</f>
        <v>-</v>
      </c>
      <c r="F56" s="55" t="e">
        <f t="shared" si="0"/>
        <v>#VALUE!</v>
      </c>
      <c r="G56" s="55">
        <f>_xlfn.IFNA(VLOOKUP(B56,'18-04-2024'!$B$4:$F$48,5,FALSE),"-")</f>
        <v>1.4</v>
      </c>
      <c r="H56" s="55" t="str">
        <f>_xlfn.IFNA(VLOOKUP(B56,'18-04-2024'!$B$4:$L$48,11,FALSE),"-")</f>
        <v>-</v>
      </c>
      <c r="I56" s="55" t="e">
        <f t="shared" si="1"/>
        <v>#VALUE!</v>
      </c>
      <c r="J56" s="69" t="str" cm="1">
        <f t="array" ref="J56">_xlfn.IFS(COUNTIF(F56,"&lt;0")+COUNTIF(I56,"&lt;0")&gt;=2,"Αθήνα συνήθως χαμηλότερη τιμή",COUNTIF(F56,"&gt;0")+COUNTIF(I56,"&gt;0")&gt;=2,"Αθήνα συνήθως υψηλότερη τιμή",TRUE,"-")</f>
        <v>-</v>
      </c>
      <c r="K56" s="3"/>
    </row>
    <row r="57" spans="1:11" ht="33" customHeight="1">
      <c r="A57" s="52">
        <v>55</v>
      </c>
      <c r="B57" s="53" t="s">
        <v>26</v>
      </c>
      <c r="C57" s="54" t="s">
        <v>23</v>
      </c>
      <c r="D57" s="55">
        <f>_xlfn.IFNA(VLOOKUP(B57,'11-12-2023'!$B$4:$F$48,5,FALSE),"-")</f>
        <v>0.95</v>
      </c>
      <c r="E57" s="55">
        <f>_xlfn.IFNA(VLOOKUP(B57,'11-12-2023'!$B$4:$L$48,11,FALSE),"-")</f>
        <v>1.1000000000000001</v>
      </c>
      <c r="F57" s="55">
        <f t="shared" si="0"/>
        <v>-0.15000000000000013</v>
      </c>
      <c r="G57" s="55">
        <f>_xlfn.IFNA(VLOOKUP(B57,'18-04-2024'!$B$4:$F$48,5,FALSE),"-")</f>
        <v>1.1499999999999999</v>
      </c>
      <c r="H57" s="55">
        <f>_xlfn.IFNA(VLOOKUP(B57,'18-04-2024'!$B$4:$L$48,11,FALSE),"-")</f>
        <v>2.2999999999999998</v>
      </c>
      <c r="I57" s="55">
        <f t="shared" si="1"/>
        <v>-1.1499999999999999</v>
      </c>
      <c r="J57" s="69" t="str" cm="1">
        <f t="array" ref="J57">_xlfn.IFS(COUNTIF(F57,"&lt;0")+COUNTIF(I57,"&lt;0")&gt;=2,"Αθήνα συνήθως χαμηλότερη τιμή",COUNTIF(F57,"&gt;0")+COUNTIF(I57,"&gt;0")&gt;=2,"Αθήνα συνήθως υψηλότερη τιμή",TRUE,"-")</f>
        <v>Αθήνα συνήθως χαμηλότερη τιμή</v>
      </c>
      <c r="K57" s="3"/>
    </row>
    <row r="58" spans="1:11" ht="33" hidden="1" customHeight="1">
      <c r="A58" s="52">
        <v>56</v>
      </c>
      <c r="B58" s="53" t="s">
        <v>93</v>
      </c>
      <c r="C58" s="54" t="s">
        <v>23</v>
      </c>
      <c r="D58" s="55" t="str">
        <f>_xlfn.IFNA(VLOOKUP(B58,'11-12-2023'!$B$4:$F$48,5,FALSE),"-")</f>
        <v>-</v>
      </c>
      <c r="E58" s="55" t="str">
        <f>_xlfn.IFNA(VLOOKUP(B58,'11-12-2023'!$B$4:$L$48,11,FALSE),"-")</f>
        <v>-</v>
      </c>
      <c r="F58" s="55" t="e">
        <f t="shared" si="0"/>
        <v>#VALUE!</v>
      </c>
      <c r="G58" s="55" t="str">
        <f>_xlfn.IFNA(VLOOKUP(B58,'18-04-2024'!$B$4:$F$48,5,FALSE),"-")</f>
        <v>-</v>
      </c>
      <c r="H58" s="55" t="str">
        <f>_xlfn.IFNA(VLOOKUP(B58,'18-04-2024'!$B$4:$L$48,11,FALSE),"-")</f>
        <v>-</v>
      </c>
      <c r="I58" s="55" t="e">
        <f t="shared" si="1"/>
        <v>#VALUE!</v>
      </c>
      <c r="J58" s="69" t="str" cm="1">
        <f t="array" ref="J58">_xlfn.IFS(COUNTIF(F58,"&lt;0")+COUNTIF(I58,"&lt;0")&gt;=2,"Αθήνα συνήθως χαμηλότερη τιμή",COUNTIF(F58,"&gt;0")+COUNTIF(I58,"&gt;0")&gt;=2,"Αθήνα συνήθως υψηλότερη τιμή",TRUE,"-")</f>
        <v>-</v>
      </c>
      <c r="K58" s="3"/>
    </row>
    <row r="59" spans="1:11" ht="33" hidden="1" customHeight="1">
      <c r="A59" s="52">
        <v>57</v>
      </c>
      <c r="B59" s="53" t="s">
        <v>27</v>
      </c>
      <c r="C59" s="54" t="s">
        <v>23</v>
      </c>
      <c r="D59" s="55" t="str">
        <f>_xlfn.IFNA(VLOOKUP(B59,'11-12-2023'!$B$4:$F$48,5,FALSE),"-")</f>
        <v>-</v>
      </c>
      <c r="E59" s="55" t="str">
        <f>_xlfn.IFNA(VLOOKUP(B59,'11-12-2023'!$B$4:$L$48,11,FALSE),"-")</f>
        <v>-</v>
      </c>
      <c r="F59" s="55" t="e">
        <f t="shared" si="0"/>
        <v>#VALUE!</v>
      </c>
      <c r="G59" s="55" t="str">
        <f>_xlfn.IFNA(VLOOKUP(B59,'18-04-2024'!$B$4:$F$48,5,FALSE),"-")</f>
        <v>-</v>
      </c>
      <c r="H59" s="55" t="str">
        <f>_xlfn.IFNA(VLOOKUP(B59,'18-04-2024'!$B$4:$L$48,11,FALSE),"-")</f>
        <v>-</v>
      </c>
      <c r="I59" s="55" t="e">
        <f t="shared" si="1"/>
        <v>#VALUE!</v>
      </c>
      <c r="J59" s="69" t="str" cm="1">
        <f t="array" ref="J59">_xlfn.IFS(COUNTIF(F59,"&lt;0")+COUNTIF(I59,"&lt;0")&gt;=2,"Αθήνα συνήθως χαμηλότερη τιμή",COUNTIF(F59,"&gt;0")+COUNTIF(I59,"&gt;0")&gt;=2,"Αθήνα συνήθως υψηλότερη τιμή",TRUE,"-")</f>
        <v>-</v>
      </c>
      <c r="K59" s="3"/>
    </row>
    <row r="60" spans="1:11" ht="33" customHeight="1">
      <c r="A60" s="52">
        <v>58</v>
      </c>
      <c r="B60" s="53" t="s">
        <v>95</v>
      </c>
      <c r="C60" s="54" t="s">
        <v>23</v>
      </c>
      <c r="D60" s="55">
        <f>_xlfn.IFNA(VLOOKUP(B60,'11-12-2023'!$B$4:$F$48,5,FALSE),"-")</f>
        <v>0.6</v>
      </c>
      <c r="E60" s="55">
        <f>_xlfn.IFNA(VLOOKUP(B60,'11-12-2023'!$B$4:$L$48,11,FALSE),"-")</f>
        <v>1.2</v>
      </c>
      <c r="F60" s="55">
        <f t="shared" si="0"/>
        <v>-0.6</v>
      </c>
      <c r="G60" s="55">
        <f>'18-04-2024'!F51</f>
        <v>0.55000000000000004</v>
      </c>
      <c r="H60" s="55">
        <f>'18-04-2024'!L51</f>
        <v>0.9</v>
      </c>
      <c r="I60" s="55">
        <f t="shared" si="1"/>
        <v>-0.35</v>
      </c>
      <c r="J60" s="69" t="str" cm="1">
        <f t="array" ref="J60">_xlfn.IFS(COUNTIF(F60,"&lt;0")+COUNTIF(I60,"&lt;0")&gt;=2,"Αθήνα συνήθως χαμηλότερη τιμή",COUNTIF(F60,"&gt;0")+COUNTIF(I60,"&gt;0")&gt;=2,"Αθήνα συνήθως υψηλότερη τιμή",TRUE,"-")</f>
        <v>Αθήνα συνήθως χαμηλότερη τιμή</v>
      </c>
      <c r="K60" s="3"/>
    </row>
    <row r="61" spans="1:11" ht="33" hidden="1" customHeight="1">
      <c r="A61" s="52">
        <v>59</v>
      </c>
      <c r="B61" s="53" t="s">
        <v>28</v>
      </c>
      <c r="C61" s="54" t="s">
        <v>23</v>
      </c>
      <c r="D61" s="55" t="str">
        <f>_xlfn.IFNA(VLOOKUP(B61,'11-12-2023'!$B$4:$F$48,5,FALSE),"-")</f>
        <v>-</v>
      </c>
      <c r="E61" s="55" t="str">
        <f>_xlfn.IFNA(VLOOKUP(B61,'11-12-2023'!$B$4:$L$48,11,FALSE),"-")</f>
        <v>-</v>
      </c>
      <c r="F61" s="55" t="e">
        <f t="shared" si="0"/>
        <v>#VALUE!</v>
      </c>
      <c r="G61" s="55" t="str">
        <f>_xlfn.IFNA(VLOOKUP(B61,'18-04-2024'!$B$4:$F$48,5,FALSE),"-")</f>
        <v>-</v>
      </c>
      <c r="H61" s="55" t="str">
        <f>_xlfn.IFNA(VLOOKUP(B61,'18-04-2024'!$B$4:$L$48,11,FALSE),"-")</f>
        <v>-</v>
      </c>
      <c r="I61" s="55" t="e">
        <f t="shared" si="1"/>
        <v>#VALUE!</v>
      </c>
      <c r="J61" s="69" t="str" cm="1">
        <f t="array" ref="J61">_xlfn.IFS(COUNTIF(F61,"&lt;0")+COUNTIF(I61,"&lt;0")&gt;=2,"Αθήνα συνήθως χαμηλότερη τιμή",COUNTIF(F61,"&gt;0")+COUNTIF(I61,"&gt;0")&gt;=2,"Αθήνα συνήθως υψηλότερη τιμή",TRUE,"-")</f>
        <v>-</v>
      </c>
      <c r="K61" s="3"/>
    </row>
    <row r="62" spans="1:11" ht="33" hidden="1" customHeight="1">
      <c r="A62" s="52">
        <v>60</v>
      </c>
      <c r="B62" s="53" t="s">
        <v>47</v>
      </c>
      <c r="C62" s="54" t="s">
        <v>23</v>
      </c>
      <c r="D62" s="55" t="str">
        <f>_xlfn.IFNA(VLOOKUP(B62,'11-12-2023'!$B$4:$F$48,5,FALSE),"-")</f>
        <v>-</v>
      </c>
      <c r="E62" s="55" t="str">
        <f>_xlfn.IFNA(VLOOKUP(B62,'11-12-2023'!$B$4:$L$48,11,FALSE),"-")</f>
        <v>-</v>
      </c>
      <c r="F62" s="55" t="e">
        <f t="shared" si="0"/>
        <v>#VALUE!</v>
      </c>
      <c r="G62" s="55" t="str">
        <f>_xlfn.IFNA(VLOOKUP(B62,'18-04-2024'!$B$4:$F$48,5,FALSE),"-")</f>
        <v>-</v>
      </c>
      <c r="H62" s="55" t="str">
        <f>_xlfn.IFNA(VLOOKUP(B62,'18-04-2024'!$B$4:$L$48,11,FALSE),"-")</f>
        <v>-</v>
      </c>
      <c r="I62" s="55" t="e">
        <f t="shared" si="1"/>
        <v>#VALUE!</v>
      </c>
      <c r="J62" s="69" t="str" cm="1">
        <f t="array" ref="J62">_xlfn.IFS(COUNTIF(F62,"&lt;0")+COUNTIF(I62,"&lt;0")&gt;=2,"Αθήνα συνήθως χαμηλότερη τιμή",COUNTIF(F62,"&gt;0")+COUNTIF(I62,"&gt;0")&gt;=2,"Αθήνα συνήθως υψηλότερη τιμή",TRUE,"-")</f>
        <v>-</v>
      </c>
      <c r="K62" s="3"/>
    </row>
    <row r="63" spans="1:11" ht="33" hidden="1" customHeight="1">
      <c r="A63" s="52">
        <v>61</v>
      </c>
      <c r="B63" s="53" t="s">
        <v>29</v>
      </c>
      <c r="C63" s="54" t="s">
        <v>23</v>
      </c>
      <c r="D63" s="55" t="str">
        <f>_xlfn.IFNA(VLOOKUP(B63,'11-12-2023'!$B$4:$F$48,5,FALSE),"-")</f>
        <v>-</v>
      </c>
      <c r="E63" s="55" t="str">
        <f>_xlfn.IFNA(VLOOKUP(B63,'11-12-2023'!$B$4:$L$48,11,FALSE),"-")</f>
        <v>-</v>
      </c>
      <c r="F63" s="55" t="e">
        <f t="shared" si="0"/>
        <v>#VALUE!</v>
      </c>
      <c r="G63" s="55" t="str">
        <f>_xlfn.IFNA(VLOOKUP(B63,'18-04-2024'!$B$4:$F$48,5,FALSE),"-")</f>
        <v>-</v>
      </c>
      <c r="H63" s="55" t="str">
        <f>_xlfn.IFNA(VLOOKUP(B63,'18-04-2024'!$B$4:$L$48,11,FALSE),"-")</f>
        <v>-</v>
      </c>
      <c r="I63" s="55" t="e">
        <f t="shared" si="1"/>
        <v>#VALUE!</v>
      </c>
      <c r="J63" s="69" t="str" cm="1">
        <f t="array" ref="J63">_xlfn.IFS(COUNTIF(F63,"&lt;0")+COUNTIF(I63,"&lt;0")&gt;=2,"Αθήνα συνήθως χαμηλότερη τιμή",COUNTIF(F63,"&gt;0")+COUNTIF(I63,"&gt;0")&gt;=2,"Αθήνα συνήθως υψηλότερη τιμή",TRUE,"-")</f>
        <v>-</v>
      </c>
      <c r="K63" s="3"/>
    </row>
    <row r="64" spans="1:11" ht="33" hidden="1" customHeight="1">
      <c r="A64" s="52">
        <v>62</v>
      </c>
      <c r="B64" s="53" t="s">
        <v>30</v>
      </c>
      <c r="C64" s="54" t="s">
        <v>23</v>
      </c>
      <c r="D64" s="55">
        <f>_xlfn.IFNA(VLOOKUP(B64,'11-12-2023'!$B$4:$F$48,5,FALSE),"-")</f>
        <v>1.3</v>
      </c>
      <c r="E64" s="55">
        <f>_xlfn.IFNA(VLOOKUP(B64,'11-12-2023'!$B$4:$L$48,11,FALSE),"-")</f>
        <v>1</v>
      </c>
      <c r="F64" s="55">
        <f t="shared" si="0"/>
        <v>0.30000000000000004</v>
      </c>
      <c r="G64" s="55" t="str">
        <f>_xlfn.IFNA(VLOOKUP(B64,'18-04-2024'!$B$4:$F$48,5,FALSE),"-")</f>
        <v>-</v>
      </c>
      <c r="H64" s="55" t="str">
        <f>_xlfn.IFNA(VLOOKUP(B64,'18-04-2024'!$B$4:$L$48,11,FALSE),"-")</f>
        <v>-</v>
      </c>
      <c r="I64" s="55" t="e">
        <f t="shared" si="1"/>
        <v>#VALUE!</v>
      </c>
      <c r="J64" s="69" t="str" cm="1">
        <f t="array" ref="J64">_xlfn.IFS(COUNTIF(F64,"&lt;0")+COUNTIF(I64,"&lt;0")&gt;=2,"Αθήνα συνήθως χαμηλότερη τιμή",COUNTIF(F64,"&gt;0")+COUNTIF(I64,"&gt;0")&gt;=2,"Αθήνα συνήθως υψηλότερη τιμή",TRUE,"-")</f>
        <v>-</v>
      </c>
      <c r="K64" s="3"/>
    </row>
    <row r="65" spans="1:11" ht="33" hidden="1" customHeight="1">
      <c r="A65" s="52">
        <v>63</v>
      </c>
      <c r="B65" s="53" t="s">
        <v>62</v>
      </c>
      <c r="C65" s="54" t="s">
        <v>23</v>
      </c>
      <c r="D65" s="55" t="str">
        <f>_xlfn.IFNA(VLOOKUP(B65,'11-12-2023'!$B$4:$F$48,5,FALSE),"-")</f>
        <v>-</v>
      </c>
      <c r="E65" s="55" t="str">
        <f>_xlfn.IFNA(VLOOKUP(B65,'11-12-2023'!$B$4:$L$48,11,FALSE),"-")</f>
        <v>-</v>
      </c>
      <c r="F65" s="55" t="e">
        <f t="shared" si="0"/>
        <v>#VALUE!</v>
      </c>
      <c r="G65" s="55" t="str">
        <f>_xlfn.IFNA(VLOOKUP(B65,'18-04-2024'!$B$4:$F$48,5,FALSE),"-")</f>
        <v>-</v>
      </c>
      <c r="H65" s="55" t="str">
        <f>_xlfn.IFNA(VLOOKUP(B65,'18-04-2024'!$B$4:$L$48,11,FALSE),"-")</f>
        <v>-</v>
      </c>
      <c r="I65" s="55" t="e">
        <f t="shared" si="1"/>
        <v>#VALUE!</v>
      </c>
      <c r="J65" s="69" t="str" cm="1">
        <f t="array" ref="J65">_xlfn.IFS(COUNTIF(F65,"&lt;0")+COUNTIF(I65,"&lt;0")&gt;=2,"Αθήνα συνήθως χαμηλότερη τιμή",COUNTIF(F65,"&gt;0")+COUNTIF(I65,"&gt;0")&gt;=2,"Αθήνα συνήθως υψηλότερη τιμή",TRUE,"-")</f>
        <v>-</v>
      </c>
      <c r="K65" s="3"/>
    </row>
    <row r="66" spans="1:11" ht="33" hidden="1" customHeight="1">
      <c r="A66" s="52">
        <v>64</v>
      </c>
      <c r="B66" s="53" t="s">
        <v>64</v>
      </c>
      <c r="C66" s="54" t="s">
        <v>23</v>
      </c>
      <c r="D66" s="55" t="str">
        <f>_xlfn.IFNA(VLOOKUP(B66,'11-12-2023'!$B$4:$F$48,5,FALSE),"-")</f>
        <v>-</v>
      </c>
      <c r="E66" s="55" t="str">
        <f>_xlfn.IFNA(VLOOKUP(B66,'11-12-2023'!$B$4:$L$48,11,FALSE),"-")</f>
        <v>-</v>
      </c>
      <c r="F66" s="55" t="e">
        <f t="shared" si="0"/>
        <v>#VALUE!</v>
      </c>
      <c r="G66" s="55" t="str">
        <f>_xlfn.IFNA(VLOOKUP(B66,'18-04-2024'!$B$4:$F$48,5,FALSE),"-")</f>
        <v>-</v>
      </c>
      <c r="H66" s="55" t="str">
        <f>_xlfn.IFNA(VLOOKUP(B66,'18-04-2024'!$B$4:$L$48,11,FALSE),"-")</f>
        <v>-</v>
      </c>
      <c r="I66" s="55" t="e">
        <f t="shared" si="1"/>
        <v>#VALUE!</v>
      </c>
      <c r="J66" s="69" t="str" cm="1">
        <f t="array" ref="J66">_xlfn.IFS(COUNTIF(F66,"&lt;0")+COUNTIF(I66,"&lt;0")&gt;=2,"Αθήνα συνήθως χαμηλότερη τιμή",COUNTIF(F66,"&gt;0")+COUNTIF(I66,"&gt;0")&gt;=2,"Αθήνα συνήθως υψηλότερη τιμή",TRUE,"-")</f>
        <v>-</v>
      </c>
      <c r="K66" s="3"/>
    </row>
    <row r="67" spans="1:11" ht="33" hidden="1" customHeight="1">
      <c r="A67" s="52">
        <v>65</v>
      </c>
      <c r="B67" s="53" t="s">
        <v>31</v>
      </c>
      <c r="C67" s="54" t="s">
        <v>23</v>
      </c>
      <c r="D67" s="55" t="str">
        <f>_xlfn.IFNA(VLOOKUP(B67,'11-12-2023'!$B$4:$F$48,5,FALSE),"-")</f>
        <v>-</v>
      </c>
      <c r="E67" s="55" t="str">
        <f>_xlfn.IFNA(VLOOKUP(B67,'11-12-2023'!$B$4:$L$48,11,FALSE),"-")</f>
        <v>-</v>
      </c>
      <c r="F67" s="55" t="e">
        <f t="shared" si="0"/>
        <v>#VALUE!</v>
      </c>
      <c r="G67" s="55" t="str">
        <f>_xlfn.IFNA(VLOOKUP(B67,'18-04-2024'!$B$4:$F$48,5,FALSE),"-")</f>
        <v>-</v>
      </c>
      <c r="H67" s="55" t="str">
        <f>_xlfn.IFNA(VLOOKUP(B67,'18-04-2024'!$B$4:$L$48,11,FALSE),"-")</f>
        <v>-</v>
      </c>
      <c r="I67" s="55" t="e">
        <f t="shared" si="1"/>
        <v>#VALUE!</v>
      </c>
      <c r="J67" s="69" t="str" cm="1">
        <f t="array" ref="J67">_xlfn.IFS(COUNTIF(F67,"&lt;0")+COUNTIF(I67,"&lt;0")&gt;=2,"Αθήνα συνήθως χαμηλότερη τιμή",COUNTIF(F67,"&gt;0")+COUNTIF(I67,"&gt;0")&gt;=2,"Αθήνα συνήθως υψηλότερη τιμή",TRUE,"-")</f>
        <v>-</v>
      </c>
      <c r="K67" s="3"/>
    </row>
    <row r="68" spans="1:11" ht="33" hidden="1" customHeight="1">
      <c r="A68" s="52">
        <v>66</v>
      </c>
      <c r="B68" s="53" t="s">
        <v>32</v>
      </c>
      <c r="C68" s="54" t="s">
        <v>23</v>
      </c>
      <c r="D68" s="55" t="str">
        <f>_xlfn.IFNA(VLOOKUP(B68,'11-12-2023'!$B$4:$F$48,5,FALSE),"-")</f>
        <v>-</v>
      </c>
      <c r="E68" s="55" t="str">
        <f>_xlfn.IFNA(VLOOKUP(B68,'11-12-2023'!$B$4:$L$48,11,FALSE),"-")</f>
        <v>-</v>
      </c>
      <c r="F68" s="55" t="e">
        <f t="shared" ref="F68:F71" si="2">D68-E68</f>
        <v>#VALUE!</v>
      </c>
      <c r="G68" s="55" t="str">
        <f>_xlfn.IFNA(VLOOKUP(B68,'18-04-2024'!$B$4:$F$48,5,FALSE),"-")</f>
        <v>-</v>
      </c>
      <c r="H68" s="55" t="str">
        <f>_xlfn.IFNA(VLOOKUP(B68,'18-04-2024'!$B$4:$L$48,11,FALSE),"-")</f>
        <v>-</v>
      </c>
      <c r="I68" s="55" t="e">
        <f t="shared" ref="I68:I73" si="3">G68-H68</f>
        <v>#VALUE!</v>
      </c>
      <c r="J68" s="69" t="str" cm="1">
        <f t="array" ref="J68">_xlfn.IFS(COUNTIF(F68,"&lt;0")+COUNTIF(I68,"&lt;0")&gt;=2,"Αθήνα συνήθως χαμηλότερη τιμή",COUNTIF(F68,"&gt;0")+COUNTIF(I68,"&gt;0")&gt;=2,"Αθήνα συνήθως υψηλότερη τιμή",TRUE,"-")</f>
        <v>-</v>
      </c>
      <c r="K68" s="3"/>
    </row>
    <row r="69" spans="1:11" ht="33" hidden="1" customHeight="1">
      <c r="A69" s="52">
        <v>67</v>
      </c>
      <c r="B69" s="53" t="s">
        <v>33</v>
      </c>
      <c r="C69" s="54" t="s">
        <v>23</v>
      </c>
      <c r="D69" s="55" t="str">
        <f>_xlfn.IFNA(VLOOKUP(B69,'11-12-2023'!$B$4:$F$48,5,FALSE),"-")</f>
        <v>-</v>
      </c>
      <c r="E69" s="55" t="str">
        <f>_xlfn.IFNA(VLOOKUP(B69,'11-12-2023'!$B$4:$L$48,11,FALSE),"-")</f>
        <v>-</v>
      </c>
      <c r="F69" s="55" t="e">
        <f t="shared" si="2"/>
        <v>#VALUE!</v>
      </c>
      <c r="G69" s="55" t="str">
        <f>_xlfn.IFNA(VLOOKUP(B69,'18-04-2024'!$B$4:$F$48,5,FALSE),"-")</f>
        <v>-</v>
      </c>
      <c r="H69" s="55" t="str">
        <f>_xlfn.IFNA(VLOOKUP(B69,'18-04-2024'!$B$4:$L$48,11,FALSE),"-")</f>
        <v>-</v>
      </c>
      <c r="I69" s="55" t="e">
        <f t="shared" si="3"/>
        <v>#VALUE!</v>
      </c>
      <c r="J69" s="69" t="str" cm="1">
        <f t="array" ref="J69">_xlfn.IFS(COUNTIF(F69,"&lt;0")+COUNTIF(I69,"&lt;0")&gt;=2,"Αθήνα συνήθως χαμηλότερη τιμή",COUNTIF(F69,"&gt;0")+COUNTIF(I69,"&gt;0")&gt;=2,"Αθήνα συνήθως υψηλότερη τιμή",TRUE,"-")</f>
        <v>-</v>
      </c>
      <c r="K69" s="3"/>
    </row>
    <row r="70" spans="1:11" ht="33" hidden="1" customHeight="1">
      <c r="A70" s="52">
        <v>68</v>
      </c>
      <c r="B70" s="68" t="s">
        <v>34</v>
      </c>
      <c r="C70" s="54" t="s">
        <v>23</v>
      </c>
      <c r="D70" s="55" t="str">
        <f>_xlfn.IFNA(VLOOKUP(B70,'11-12-2023'!$B$4:$F$48,5,FALSE),"-")</f>
        <v>-</v>
      </c>
      <c r="E70" s="55" t="str">
        <f>_xlfn.IFNA(VLOOKUP(B70,'11-12-2023'!$B$4:$L$48,11,FALSE),"-")</f>
        <v>-</v>
      </c>
      <c r="F70" s="55" t="e">
        <f t="shared" si="2"/>
        <v>#VALUE!</v>
      </c>
      <c r="G70" s="55" t="str">
        <f>_xlfn.IFNA(VLOOKUP(B70,'18-04-2024'!$B$4:$F$48,5,FALSE),"-")</f>
        <v>-</v>
      </c>
      <c r="H70" s="55" t="str">
        <f>_xlfn.IFNA(VLOOKUP(B70,'18-04-2024'!$B$4:$L$48,11,FALSE),"-")</f>
        <v>-</v>
      </c>
      <c r="I70" s="55" t="e">
        <f t="shared" si="3"/>
        <v>#VALUE!</v>
      </c>
      <c r="J70" s="69" t="str" cm="1">
        <f t="array" ref="J70">_xlfn.IFS(COUNTIF(F70,"&lt;0")+COUNTIF(I70,"&lt;0")&gt;=2,"Αθήνα συνήθως χαμηλότερη τιμή",COUNTIF(F70,"&gt;0")+COUNTIF(I70,"&gt;0")&gt;=2,"Αθήνα συνήθως υψηλότερη τιμή",TRUE,"-")</f>
        <v>-</v>
      </c>
      <c r="K70" s="3"/>
    </row>
    <row r="71" spans="1:11" ht="33" hidden="1" customHeight="1">
      <c r="A71" s="52">
        <v>69</v>
      </c>
      <c r="B71" s="53" t="s">
        <v>89</v>
      </c>
      <c r="C71" s="54" t="s">
        <v>23</v>
      </c>
      <c r="D71" s="55" t="str">
        <f>_xlfn.IFNA(VLOOKUP(B71,'11-12-2023'!$B$4:$F$48,5,FALSE),"-")</f>
        <v>-</v>
      </c>
      <c r="E71" s="55" t="str">
        <f>_xlfn.IFNA(VLOOKUP(B71,'11-12-2023'!$B$4:$L$48,11,FALSE),"-")</f>
        <v>-</v>
      </c>
      <c r="F71" s="55" t="e">
        <f t="shared" si="2"/>
        <v>#VALUE!</v>
      </c>
      <c r="G71" s="55" t="str">
        <f>_xlfn.IFNA(VLOOKUP(B71,'18-04-2024'!$B$4:$F$48,5,FALSE),"-")</f>
        <v>-</v>
      </c>
      <c r="H71" s="55" t="str">
        <f>_xlfn.IFNA(VLOOKUP(B71,'18-04-2024'!$B$4:$L$48,11,FALSE),"-")</f>
        <v>-</v>
      </c>
      <c r="I71" s="55" t="e">
        <f t="shared" si="3"/>
        <v>#VALUE!</v>
      </c>
      <c r="J71" s="69" t="str" cm="1">
        <f t="array" ref="J71">_xlfn.IFS(COUNTIF(F71,"&lt;0")+COUNTIF(I71,"&lt;0")&gt;=2,"Αθήνα συνήθως χαμηλότερη τιμή",COUNTIF(F71,"&gt;0")+COUNTIF(I71,"&gt;0")&gt;=2,"Αθήνα συνήθως υψηλότερη τιμή",TRUE,"-")</f>
        <v>-</v>
      </c>
      <c r="K71" s="3"/>
    </row>
    <row r="72" spans="1:11" s="66" customFormat="1" ht="42.5" customHeight="1">
      <c r="A72" s="83" t="s">
        <v>57</v>
      </c>
      <c r="B72" s="83"/>
      <c r="C72" s="111"/>
      <c r="D72" s="78">
        <f>COUNTIF(F3:F64,"&lt;0")</f>
        <v>21</v>
      </c>
      <c r="E72" s="82"/>
      <c r="F72" s="112"/>
      <c r="G72" s="78">
        <f>COUNTIF(I3:I57,"&lt;0")</f>
        <v>19</v>
      </c>
      <c r="H72" s="112"/>
      <c r="I72" s="55">
        <f t="shared" si="3"/>
        <v>19</v>
      </c>
      <c r="J72" s="113" t="str">
        <f>"Αθήνα συνήθως χαμηλότερη τιμή "&amp;"σε "&amp;COUNTIF(J3:J64,"Αθήνα συνήθως χαμηλότερη τιμή")&amp;" προϊόντα"</f>
        <v>Αθήνα συνήθως χαμηλότερη τιμή σε 12 προϊόντα</v>
      </c>
      <c r="K72" s="39"/>
    </row>
    <row r="73" spans="1:11" s="66" customFormat="1" ht="42.5" customHeight="1">
      <c r="A73" s="84" t="s">
        <v>58</v>
      </c>
      <c r="B73" s="85"/>
      <c r="C73" s="85"/>
      <c r="D73" s="79">
        <f>COUNTIF(F3:F64,"&gt;0")</f>
        <v>12</v>
      </c>
      <c r="E73" s="80"/>
      <c r="F73" s="81"/>
      <c r="G73" s="79">
        <f>COUNTIF(I3:I57,"&gt;0")</f>
        <v>9</v>
      </c>
      <c r="H73" s="80"/>
      <c r="I73" s="55">
        <f t="shared" si="3"/>
        <v>9</v>
      </c>
      <c r="J73" s="114" t="str">
        <f>"Αθήνα συνήθως υψηλότερη τιμή "&amp;"σε "&amp;COUNTIF(J3:J64,"Αθήνα συνήθως υψηλότερη τιμή")&amp;" προϊόντα"</f>
        <v>Αθήνα συνήθως υψηλότερη τιμή σε 6 προϊόντα</v>
      </c>
      <c r="K73" s="39"/>
    </row>
    <row r="74" spans="1:11" ht="40" customHeight="1">
      <c r="A74" s="22"/>
      <c r="B74" s="3"/>
      <c r="C74" s="3"/>
      <c r="D74" s="3"/>
      <c r="E74" s="3"/>
      <c r="F74" s="3"/>
      <c r="G74" s="3"/>
      <c r="H74" s="3"/>
      <c r="I74" s="3"/>
      <c r="J74" s="3"/>
      <c r="K74" s="3"/>
    </row>
  </sheetData>
  <autoFilter ref="A2:J73" xr:uid="{1784290E-F79A-477E-ACBA-7E2EC1878258}"/>
  <mergeCells count="8">
    <mergeCell ref="D1:F1"/>
    <mergeCell ref="D72:F72"/>
    <mergeCell ref="D73:F73"/>
    <mergeCell ref="G72:H72"/>
    <mergeCell ref="G73:H73"/>
    <mergeCell ref="A72:C72"/>
    <mergeCell ref="A73:C73"/>
    <mergeCell ref="G1:I1"/>
  </mergeCells>
  <conditionalFormatting sqref="D3:J3 D4:I71 I72:I73 J3:J71">
    <cfRule type="cellIs" dxfId="1" priority="2" operator="equal">
      <formula>"Αθήνα συνήθως υψηλότερη τιμή"</formula>
    </cfRule>
  </conditionalFormatting>
  <conditionalFormatting sqref="J3:J71">
    <cfRule type="cellIs" dxfId="0" priority="1" operator="equal">
      <formula>"Αθήνα συνήθως χαμηλότερη τιμή"</formula>
    </cfRule>
  </conditionalFormatting>
  <printOptions horizontalCentered="1"/>
  <pageMargins left="0" right="0" top="0" bottom="0" header="0" footer="0"/>
  <pageSetup paperSize="9" scale="48" orientation="portrait" r:id="rId1"/>
  <headerFooter alignWithMargins="0"/>
  <ignoredErrors>
    <ignoredError sqref="G60:H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1B04F-2644-4D6B-9908-30B5C9CA9A90}">
  <sheetPr>
    <pageSetUpPr fitToPage="1"/>
  </sheetPr>
  <dimension ref="A1:R53"/>
  <sheetViews>
    <sheetView view="pageBreakPreview" topLeftCell="A3" zoomScale="70" zoomScaleNormal="100" zoomScaleSheetLayoutView="70" workbookViewId="0">
      <selection activeCell="A10" sqref="A10:XFD10"/>
    </sheetView>
  </sheetViews>
  <sheetFormatPr defaultColWidth="9.1796875" defaultRowHeight="12.5"/>
  <cols>
    <col min="1" max="1" width="5.1796875" style="3" customWidth="1"/>
    <col min="2" max="2" width="32.1796875" style="3" bestFit="1" customWidth="1"/>
    <col min="3" max="3" width="17.81640625" style="3" bestFit="1" customWidth="1"/>
    <col min="4" max="12" width="15.1796875" style="3" customWidth="1"/>
    <col min="13" max="16384" width="9.1796875" style="3"/>
  </cols>
  <sheetData>
    <row r="1" spans="1:12" ht="30.75" customHeight="1" thickBot="1">
      <c r="A1" s="1"/>
      <c r="B1" s="1"/>
      <c r="C1" s="2"/>
      <c r="D1" s="86" t="s">
        <v>0</v>
      </c>
      <c r="E1" s="87"/>
      <c r="F1" s="87"/>
      <c r="G1" s="86" t="s">
        <v>1</v>
      </c>
      <c r="H1" s="87"/>
      <c r="I1" s="87"/>
      <c r="J1" s="86" t="s">
        <v>2</v>
      </c>
      <c r="K1" s="87"/>
      <c r="L1" s="87"/>
    </row>
    <row r="2" spans="1:12" ht="36" customHeight="1" thickBot="1">
      <c r="A2" s="26"/>
      <c r="B2" s="27"/>
      <c r="C2" s="28"/>
      <c r="D2" s="88" t="s">
        <v>82</v>
      </c>
      <c r="E2" s="89"/>
      <c r="F2" s="89"/>
      <c r="G2" s="88" t="s">
        <v>82</v>
      </c>
      <c r="H2" s="89"/>
      <c r="I2" s="89"/>
      <c r="J2" s="88" t="s">
        <v>83</v>
      </c>
      <c r="K2" s="89"/>
      <c r="L2" s="89"/>
    </row>
    <row r="3" spans="1:12" s="9" customFormat="1" ht="40.5" customHeight="1">
      <c r="A3" s="29" t="s">
        <v>3</v>
      </c>
      <c r="B3" s="4" t="s">
        <v>4</v>
      </c>
      <c r="C3" s="5" t="s">
        <v>5</v>
      </c>
      <c r="D3" s="30" t="s">
        <v>6</v>
      </c>
      <c r="E3" s="31" t="s">
        <v>7</v>
      </c>
      <c r="F3" s="31" t="s">
        <v>8</v>
      </c>
      <c r="G3" s="6" t="s">
        <v>6</v>
      </c>
      <c r="H3" s="7" t="s">
        <v>7</v>
      </c>
      <c r="I3" s="8" t="s">
        <v>9</v>
      </c>
      <c r="J3" s="30" t="s">
        <v>6</v>
      </c>
      <c r="K3" s="31" t="s">
        <v>7</v>
      </c>
      <c r="L3" s="32" t="s">
        <v>8</v>
      </c>
    </row>
    <row r="4" spans="1:12" s="14" customFormat="1" ht="27" customHeight="1">
      <c r="A4" s="33">
        <v>1</v>
      </c>
      <c r="B4" s="10" t="s">
        <v>84</v>
      </c>
      <c r="C4" s="11" t="s">
        <v>11</v>
      </c>
      <c r="D4" s="12">
        <v>0.4</v>
      </c>
      <c r="E4" s="13">
        <v>0.8</v>
      </c>
      <c r="F4" s="18">
        <v>0.6</v>
      </c>
      <c r="G4" s="12">
        <v>0.46</v>
      </c>
      <c r="H4" s="13">
        <v>0.55000000000000004</v>
      </c>
      <c r="I4" s="16">
        <v>0.5</v>
      </c>
      <c r="J4" s="12">
        <v>0.6</v>
      </c>
      <c r="K4" s="13">
        <v>1.4</v>
      </c>
      <c r="L4" s="24">
        <v>1.2</v>
      </c>
    </row>
    <row r="5" spans="1:12" s="14" customFormat="1" ht="27" customHeight="1">
      <c r="A5" s="33">
        <v>2</v>
      </c>
      <c r="B5" s="10" t="s">
        <v>10</v>
      </c>
      <c r="C5" s="11" t="s">
        <v>11</v>
      </c>
      <c r="D5" s="12">
        <v>0.3</v>
      </c>
      <c r="E5" s="13">
        <v>0.5</v>
      </c>
      <c r="F5" s="18">
        <v>0.4</v>
      </c>
      <c r="G5" s="12">
        <v>1.6</v>
      </c>
      <c r="H5" s="13">
        <v>2</v>
      </c>
      <c r="I5" s="16">
        <v>1.8</v>
      </c>
      <c r="J5" s="12">
        <v>0.8</v>
      </c>
      <c r="K5" s="13">
        <v>1.2</v>
      </c>
      <c r="L5" s="24">
        <v>1.1000000000000001</v>
      </c>
    </row>
    <row r="6" spans="1:12" ht="27" customHeight="1">
      <c r="A6" s="33">
        <v>3</v>
      </c>
      <c r="B6" s="10" t="s">
        <v>35</v>
      </c>
      <c r="C6" s="11" t="s">
        <v>11</v>
      </c>
      <c r="D6" s="12">
        <v>0.4</v>
      </c>
      <c r="E6" s="13">
        <v>1</v>
      </c>
      <c r="F6" s="15">
        <v>0.6</v>
      </c>
      <c r="G6" s="12">
        <v>1.8</v>
      </c>
      <c r="H6" s="13">
        <v>3</v>
      </c>
      <c r="I6" s="16">
        <v>2</v>
      </c>
      <c r="J6" s="12"/>
      <c r="K6" s="13"/>
      <c r="L6" s="24" t="str">
        <f>"-"</f>
        <v>-</v>
      </c>
    </row>
    <row r="7" spans="1:12" ht="27" customHeight="1">
      <c r="A7" s="33">
        <v>4</v>
      </c>
      <c r="B7" s="10" t="s">
        <v>36</v>
      </c>
      <c r="C7" s="11" t="s">
        <v>11</v>
      </c>
      <c r="D7" s="12">
        <v>0.3</v>
      </c>
      <c r="E7" s="13">
        <v>0.4</v>
      </c>
      <c r="F7" s="18">
        <v>0.35</v>
      </c>
      <c r="G7" s="12">
        <v>0.55000000000000004</v>
      </c>
      <c r="H7" s="13">
        <v>0.65</v>
      </c>
      <c r="I7" s="16">
        <v>0.55000000000000004</v>
      </c>
      <c r="J7" s="12"/>
      <c r="K7" s="13"/>
      <c r="L7" s="24" t="str">
        <f>"-"</f>
        <v>-</v>
      </c>
    </row>
    <row r="8" spans="1:12" ht="27" customHeight="1">
      <c r="A8" s="33">
        <v>5</v>
      </c>
      <c r="B8" s="10" t="s">
        <v>37</v>
      </c>
      <c r="C8" s="11" t="s">
        <v>11</v>
      </c>
      <c r="D8" s="12">
        <v>0.25</v>
      </c>
      <c r="E8" s="13">
        <v>0.35</v>
      </c>
      <c r="F8" s="18">
        <v>0.3</v>
      </c>
      <c r="G8" s="12"/>
      <c r="H8" s="13"/>
      <c r="I8" s="16">
        <v>0.42</v>
      </c>
      <c r="J8" s="12">
        <v>0.5</v>
      </c>
      <c r="K8" s="13">
        <v>0.6</v>
      </c>
      <c r="L8" s="24">
        <v>0.55000000000000004</v>
      </c>
    </row>
    <row r="9" spans="1:12" s="14" customFormat="1" ht="27" customHeight="1">
      <c r="A9" s="33">
        <v>6</v>
      </c>
      <c r="B9" s="10" t="s">
        <v>13</v>
      </c>
      <c r="C9" s="11" t="s">
        <v>11</v>
      </c>
      <c r="D9" s="12">
        <v>0.5</v>
      </c>
      <c r="E9" s="13">
        <v>0.7</v>
      </c>
      <c r="F9" s="18">
        <v>0.6</v>
      </c>
      <c r="G9" s="12">
        <v>0.8</v>
      </c>
      <c r="H9" s="13">
        <v>1.2</v>
      </c>
      <c r="I9" s="16">
        <v>1</v>
      </c>
      <c r="J9" s="12">
        <v>0.7</v>
      </c>
      <c r="K9" s="13">
        <v>0.8</v>
      </c>
      <c r="L9" s="24">
        <v>0.75</v>
      </c>
    </row>
    <row r="10" spans="1:12" s="14" customFormat="1" ht="27" customHeight="1">
      <c r="A10" s="33">
        <v>7</v>
      </c>
      <c r="B10" s="17" t="s">
        <v>14</v>
      </c>
      <c r="C10" s="11" t="s">
        <v>11</v>
      </c>
      <c r="D10" s="12">
        <v>0.5</v>
      </c>
      <c r="E10" s="13">
        <v>1.1000000000000001</v>
      </c>
      <c r="F10" s="18">
        <v>0.6</v>
      </c>
      <c r="G10" s="12">
        <v>1.8</v>
      </c>
      <c r="H10" s="13">
        <v>2.8</v>
      </c>
      <c r="I10" s="16">
        <v>2.1</v>
      </c>
      <c r="J10" s="12">
        <v>1</v>
      </c>
      <c r="K10" s="13">
        <v>1.2</v>
      </c>
      <c r="L10" s="24">
        <v>1.1000000000000001</v>
      </c>
    </row>
    <row r="11" spans="1:12" s="14" customFormat="1" ht="27" customHeight="1">
      <c r="A11" s="33">
        <v>8</v>
      </c>
      <c r="B11" s="17" t="s">
        <v>66</v>
      </c>
      <c r="C11" s="11" t="s">
        <v>11</v>
      </c>
      <c r="D11" s="12">
        <v>0.5</v>
      </c>
      <c r="E11" s="13">
        <v>1</v>
      </c>
      <c r="F11" s="18">
        <v>0.7</v>
      </c>
      <c r="G11" s="12">
        <v>1.83</v>
      </c>
      <c r="H11" s="13">
        <v>2.16</v>
      </c>
      <c r="I11" s="16">
        <v>2</v>
      </c>
      <c r="J11" s="12">
        <v>1.6</v>
      </c>
      <c r="K11" s="13">
        <v>1.9</v>
      </c>
      <c r="L11" s="24">
        <v>1.8</v>
      </c>
    </row>
    <row r="12" spans="1:12" ht="27" customHeight="1">
      <c r="A12" s="33">
        <v>9</v>
      </c>
      <c r="B12" s="10" t="s">
        <v>60</v>
      </c>
      <c r="C12" s="11" t="s">
        <v>11</v>
      </c>
      <c r="D12" s="12">
        <v>0.7</v>
      </c>
      <c r="E12" s="13">
        <v>1</v>
      </c>
      <c r="F12" s="18">
        <v>0.9</v>
      </c>
      <c r="G12" s="12">
        <v>0.5</v>
      </c>
      <c r="H12" s="13">
        <v>0.7</v>
      </c>
      <c r="I12" s="16">
        <v>0.65</v>
      </c>
      <c r="J12" s="12">
        <v>0.5</v>
      </c>
      <c r="K12" s="13">
        <v>0.7</v>
      </c>
      <c r="L12" s="24">
        <v>0.6</v>
      </c>
    </row>
    <row r="13" spans="1:12" s="14" customFormat="1" ht="27" customHeight="1">
      <c r="A13" s="33">
        <v>10</v>
      </c>
      <c r="B13" s="17" t="s">
        <v>15</v>
      </c>
      <c r="C13" s="11" t="s">
        <v>11</v>
      </c>
      <c r="D13" s="12">
        <v>1.2</v>
      </c>
      <c r="E13" s="13">
        <v>1.4</v>
      </c>
      <c r="F13" s="18">
        <v>1.3</v>
      </c>
      <c r="G13" s="12">
        <v>1.3</v>
      </c>
      <c r="H13" s="13">
        <v>2.5</v>
      </c>
      <c r="I13" s="16">
        <v>1.7</v>
      </c>
      <c r="J13" s="12">
        <v>0.4</v>
      </c>
      <c r="K13" s="13">
        <v>0.9</v>
      </c>
      <c r="L13" s="24">
        <v>0.8</v>
      </c>
    </row>
    <row r="14" spans="1:12" s="14" customFormat="1" ht="27" customHeight="1">
      <c r="A14" s="33">
        <v>11</v>
      </c>
      <c r="B14" s="10" t="s">
        <v>16</v>
      </c>
      <c r="C14" s="11" t="s">
        <v>11</v>
      </c>
      <c r="D14" s="12">
        <v>0.25</v>
      </c>
      <c r="E14" s="13">
        <v>0.45</v>
      </c>
      <c r="F14" s="18">
        <v>0.35</v>
      </c>
      <c r="G14" s="12">
        <v>0.8</v>
      </c>
      <c r="H14" s="13">
        <v>1.1000000000000001</v>
      </c>
      <c r="I14" s="16">
        <v>1</v>
      </c>
      <c r="J14" s="12">
        <v>0.7</v>
      </c>
      <c r="K14" s="13">
        <v>0.8</v>
      </c>
      <c r="L14" s="24">
        <v>0.75</v>
      </c>
    </row>
    <row r="15" spans="1:12" ht="27" customHeight="1">
      <c r="A15" s="33">
        <v>12</v>
      </c>
      <c r="B15" s="10" t="s">
        <v>17</v>
      </c>
      <c r="C15" s="11" t="s">
        <v>11</v>
      </c>
      <c r="D15" s="12">
        <v>0.25</v>
      </c>
      <c r="E15" s="13">
        <v>0.4</v>
      </c>
      <c r="F15" s="15">
        <v>0.3</v>
      </c>
      <c r="G15" s="12">
        <v>0.57999999999999996</v>
      </c>
      <c r="H15" s="13">
        <v>0.83</v>
      </c>
      <c r="I15" s="13">
        <v>0.75</v>
      </c>
      <c r="J15" s="12">
        <v>0.6</v>
      </c>
      <c r="K15" s="13">
        <v>0.9</v>
      </c>
      <c r="L15" s="24">
        <v>0.7</v>
      </c>
    </row>
    <row r="16" spans="1:12" s="14" customFormat="1" ht="27" customHeight="1">
      <c r="A16" s="33">
        <v>13</v>
      </c>
      <c r="B16" s="10" t="s">
        <v>18</v>
      </c>
      <c r="C16" s="11" t="s">
        <v>11</v>
      </c>
      <c r="D16" s="12">
        <v>0.6</v>
      </c>
      <c r="E16" s="13">
        <v>1</v>
      </c>
      <c r="F16" s="18">
        <v>0.8</v>
      </c>
      <c r="G16" s="12"/>
      <c r="H16" s="13"/>
      <c r="I16" s="16">
        <v>2</v>
      </c>
      <c r="J16" s="12">
        <v>0.9</v>
      </c>
      <c r="K16" s="13">
        <v>2.5</v>
      </c>
      <c r="L16" s="24">
        <v>1.4</v>
      </c>
    </row>
    <row r="17" spans="1:12" s="14" customFormat="1" ht="27" customHeight="1">
      <c r="A17" s="33">
        <v>14</v>
      </c>
      <c r="B17" s="10" t="s">
        <v>67</v>
      </c>
      <c r="C17" s="11" t="s">
        <v>11</v>
      </c>
      <c r="D17" s="12">
        <v>0.8</v>
      </c>
      <c r="E17" s="13">
        <v>1.7</v>
      </c>
      <c r="F17" s="18">
        <v>1.2</v>
      </c>
      <c r="G17" s="12">
        <v>1.6</v>
      </c>
      <c r="H17" s="13">
        <v>2</v>
      </c>
      <c r="I17" s="15">
        <v>1.8</v>
      </c>
      <c r="J17" s="12">
        <v>0.5</v>
      </c>
      <c r="K17" s="13">
        <v>0.7</v>
      </c>
      <c r="L17" s="24">
        <v>0.6</v>
      </c>
    </row>
    <row r="18" spans="1:12" s="14" customFormat="1" ht="27" customHeight="1">
      <c r="A18" s="33">
        <v>15</v>
      </c>
      <c r="B18" s="10" t="s">
        <v>19</v>
      </c>
      <c r="C18" s="11" t="s">
        <v>11</v>
      </c>
      <c r="D18" s="19">
        <v>0.65</v>
      </c>
      <c r="E18" s="20">
        <v>0.75</v>
      </c>
      <c r="F18" s="15">
        <v>0.7</v>
      </c>
      <c r="G18" s="12">
        <v>0.45</v>
      </c>
      <c r="H18" s="20">
        <v>0.7</v>
      </c>
      <c r="I18" s="15">
        <v>0.55000000000000004</v>
      </c>
      <c r="J18" s="12">
        <v>0.6</v>
      </c>
      <c r="K18" s="20">
        <v>0.8</v>
      </c>
      <c r="L18" s="24">
        <v>0.75</v>
      </c>
    </row>
    <row r="19" spans="1:12" s="14" customFormat="1" ht="27" customHeight="1">
      <c r="A19" s="33">
        <v>16</v>
      </c>
      <c r="B19" s="10" t="s">
        <v>92</v>
      </c>
      <c r="C19" s="11" t="s">
        <v>11</v>
      </c>
      <c r="D19" s="19">
        <v>0.5</v>
      </c>
      <c r="E19" s="20">
        <v>0.65</v>
      </c>
      <c r="F19" s="15">
        <v>0.55000000000000004</v>
      </c>
      <c r="G19" s="12"/>
      <c r="H19" s="20"/>
      <c r="I19" s="15"/>
      <c r="J19" s="12"/>
      <c r="K19" s="20"/>
      <c r="L19" s="24" t="str">
        <f>"-"</f>
        <v>-</v>
      </c>
    </row>
    <row r="20" spans="1:12" ht="27" customHeight="1">
      <c r="A20" s="33">
        <v>17</v>
      </c>
      <c r="B20" s="10" t="s">
        <v>49</v>
      </c>
      <c r="C20" s="11" t="s">
        <v>11</v>
      </c>
      <c r="D20" s="19">
        <v>0.9</v>
      </c>
      <c r="E20" s="20">
        <v>1.05</v>
      </c>
      <c r="F20" s="18">
        <v>0.95</v>
      </c>
      <c r="G20" s="12"/>
      <c r="H20" s="20"/>
      <c r="I20" s="15"/>
      <c r="J20" s="12"/>
      <c r="K20" s="20"/>
      <c r="L20" s="24" t="str">
        <f>"-"</f>
        <v>-</v>
      </c>
    </row>
    <row r="21" spans="1:12" ht="27" customHeight="1">
      <c r="A21" s="33">
        <v>18</v>
      </c>
      <c r="B21" s="10" t="s">
        <v>68</v>
      </c>
      <c r="C21" s="11" t="s">
        <v>11</v>
      </c>
      <c r="D21" s="19">
        <v>0.6</v>
      </c>
      <c r="E21" s="20">
        <v>0.8</v>
      </c>
      <c r="F21" s="18">
        <v>0.7</v>
      </c>
      <c r="G21" s="12">
        <v>2</v>
      </c>
      <c r="H21" s="20">
        <v>2.5</v>
      </c>
      <c r="I21" s="15">
        <v>2.2999999999999998</v>
      </c>
      <c r="J21" s="12">
        <v>0.65</v>
      </c>
      <c r="K21" s="20">
        <v>0.75</v>
      </c>
      <c r="L21" s="24">
        <v>0.7</v>
      </c>
    </row>
    <row r="22" spans="1:12" ht="27" customHeight="1">
      <c r="A22" s="33">
        <v>19</v>
      </c>
      <c r="B22" s="10" t="s">
        <v>61</v>
      </c>
      <c r="C22" s="11" t="s">
        <v>11</v>
      </c>
      <c r="D22" s="12">
        <v>1.2</v>
      </c>
      <c r="E22" s="20">
        <v>2</v>
      </c>
      <c r="F22" s="18">
        <v>1.5</v>
      </c>
      <c r="G22" s="12">
        <v>2.5</v>
      </c>
      <c r="H22" s="20">
        <v>3.3</v>
      </c>
      <c r="I22" s="15">
        <v>2.9</v>
      </c>
      <c r="J22" s="12">
        <v>1.7</v>
      </c>
      <c r="K22" s="13">
        <v>2.4</v>
      </c>
      <c r="L22" s="24">
        <v>2.2999999999999998</v>
      </c>
    </row>
    <row r="23" spans="1:12" ht="27" customHeight="1">
      <c r="A23" s="33">
        <v>20</v>
      </c>
      <c r="B23" s="10" t="s">
        <v>38</v>
      </c>
      <c r="C23" s="11" t="s">
        <v>11</v>
      </c>
      <c r="D23" s="12">
        <v>0.8</v>
      </c>
      <c r="E23" s="20">
        <v>1.8</v>
      </c>
      <c r="F23" s="18">
        <v>1.3</v>
      </c>
      <c r="G23" s="12"/>
      <c r="H23" s="20"/>
      <c r="I23" s="15"/>
      <c r="J23" s="12"/>
      <c r="K23" s="13"/>
      <c r="L23" s="24" t="str">
        <f>"-"</f>
        <v>-</v>
      </c>
    </row>
    <row r="24" spans="1:12" ht="27" customHeight="1">
      <c r="A24" s="33">
        <v>21</v>
      </c>
      <c r="B24" s="10" t="s">
        <v>39</v>
      </c>
      <c r="C24" s="11" t="s">
        <v>11</v>
      </c>
      <c r="D24" s="12">
        <v>1.8</v>
      </c>
      <c r="E24" s="20">
        <v>2.5</v>
      </c>
      <c r="F24" s="21">
        <v>2.2000000000000002</v>
      </c>
      <c r="G24" s="12"/>
      <c r="H24" s="20"/>
      <c r="I24" s="15"/>
      <c r="J24" s="12">
        <v>1</v>
      </c>
      <c r="K24" s="13">
        <v>1.8</v>
      </c>
      <c r="L24" s="24">
        <v>1.7</v>
      </c>
    </row>
    <row r="25" spans="1:12" ht="27" customHeight="1">
      <c r="A25" s="33">
        <v>22</v>
      </c>
      <c r="B25" s="10" t="s">
        <v>81</v>
      </c>
      <c r="C25" s="11" t="s">
        <v>11</v>
      </c>
      <c r="D25" s="12">
        <v>0.8</v>
      </c>
      <c r="E25" s="20">
        <v>1</v>
      </c>
      <c r="F25" s="21">
        <v>0.9</v>
      </c>
      <c r="G25" s="12">
        <v>1.1000000000000001</v>
      </c>
      <c r="H25" s="20">
        <v>1.4</v>
      </c>
      <c r="I25" s="15">
        <v>1.2</v>
      </c>
      <c r="J25" s="12">
        <v>0.8</v>
      </c>
      <c r="K25" s="13">
        <v>1</v>
      </c>
      <c r="L25" s="24">
        <v>0.9</v>
      </c>
    </row>
    <row r="26" spans="1:12" s="14" customFormat="1" ht="27" customHeight="1">
      <c r="A26" s="33">
        <v>23</v>
      </c>
      <c r="B26" s="10" t="s">
        <v>50</v>
      </c>
      <c r="C26" s="11" t="s">
        <v>11</v>
      </c>
      <c r="D26" s="12">
        <v>0.6</v>
      </c>
      <c r="E26" s="20">
        <v>1</v>
      </c>
      <c r="F26" s="21">
        <v>0.8</v>
      </c>
      <c r="G26" s="12">
        <v>0.8</v>
      </c>
      <c r="H26" s="20">
        <v>1</v>
      </c>
      <c r="I26" s="15">
        <v>0.9</v>
      </c>
      <c r="J26" s="12">
        <v>0.3</v>
      </c>
      <c r="K26" s="13">
        <v>0.4</v>
      </c>
      <c r="L26" s="24">
        <v>0.35</v>
      </c>
    </row>
    <row r="27" spans="1:12" s="14" customFormat="1" ht="27" customHeight="1">
      <c r="A27" s="33">
        <v>24</v>
      </c>
      <c r="B27" s="10" t="s">
        <v>65</v>
      </c>
      <c r="C27" s="11" t="s">
        <v>11</v>
      </c>
      <c r="D27" s="12">
        <v>0.8</v>
      </c>
      <c r="E27" s="20">
        <v>1.2</v>
      </c>
      <c r="F27" s="18">
        <v>1</v>
      </c>
      <c r="G27" s="12">
        <v>0.9</v>
      </c>
      <c r="H27" s="20">
        <v>1.1000000000000001</v>
      </c>
      <c r="I27" s="15">
        <v>1</v>
      </c>
      <c r="J27" s="12"/>
      <c r="K27" s="13"/>
      <c r="L27" s="24" t="str">
        <f>"-"</f>
        <v>-</v>
      </c>
    </row>
    <row r="28" spans="1:12" ht="27" customHeight="1">
      <c r="A28" s="33">
        <v>25</v>
      </c>
      <c r="B28" s="10" t="s">
        <v>20</v>
      </c>
      <c r="C28" s="11" t="s">
        <v>11</v>
      </c>
      <c r="D28" s="12">
        <v>0.7</v>
      </c>
      <c r="E28" s="20">
        <v>1</v>
      </c>
      <c r="F28" s="21">
        <v>0.8</v>
      </c>
      <c r="G28" s="12">
        <v>1.1000000000000001</v>
      </c>
      <c r="H28" s="20">
        <v>1.5</v>
      </c>
      <c r="I28" s="15">
        <v>1.3</v>
      </c>
      <c r="J28" s="12">
        <v>0.6</v>
      </c>
      <c r="K28" s="13">
        <v>0.8</v>
      </c>
      <c r="L28" s="24">
        <v>0.7</v>
      </c>
    </row>
    <row r="29" spans="1:12" ht="27" customHeight="1">
      <c r="A29" s="33">
        <v>26</v>
      </c>
      <c r="B29" s="10" t="s">
        <v>21</v>
      </c>
      <c r="C29" s="11" t="s">
        <v>11</v>
      </c>
      <c r="D29" s="19">
        <v>0.25</v>
      </c>
      <c r="E29" s="20">
        <v>0.35</v>
      </c>
      <c r="F29" s="18">
        <v>0.3</v>
      </c>
      <c r="G29" s="12">
        <v>0.35</v>
      </c>
      <c r="H29" s="20">
        <v>0.48</v>
      </c>
      <c r="I29" s="15">
        <v>0.45</v>
      </c>
      <c r="J29" s="12">
        <v>0.38</v>
      </c>
      <c r="K29" s="13">
        <v>0.6</v>
      </c>
      <c r="L29" s="24">
        <v>0.45</v>
      </c>
    </row>
    <row r="30" spans="1:12" ht="27" customHeight="1">
      <c r="A30" s="33">
        <v>27</v>
      </c>
      <c r="B30" s="10" t="s">
        <v>80</v>
      </c>
      <c r="C30" s="11" t="s">
        <v>11</v>
      </c>
      <c r="D30" s="19">
        <v>2</v>
      </c>
      <c r="E30" s="20">
        <v>3</v>
      </c>
      <c r="F30" s="18">
        <v>2.5</v>
      </c>
      <c r="G30" s="12">
        <v>3.5</v>
      </c>
      <c r="H30" s="13">
        <v>4.8</v>
      </c>
      <c r="I30" s="15">
        <v>4.5</v>
      </c>
      <c r="J30" s="12">
        <v>3.8</v>
      </c>
      <c r="K30" s="13">
        <v>6</v>
      </c>
      <c r="L30" s="24">
        <v>4.5</v>
      </c>
    </row>
    <row r="31" spans="1:12" ht="27" customHeight="1">
      <c r="A31" s="33">
        <v>28</v>
      </c>
      <c r="B31" s="10" t="s">
        <v>69</v>
      </c>
      <c r="C31" s="11" t="s">
        <v>11</v>
      </c>
      <c r="D31" s="19">
        <v>0.8</v>
      </c>
      <c r="E31" s="13">
        <v>1</v>
      </c>
      <c r="F31" s="18">
        <v>0.9</v>
      </c>
      <c r="G31" s="12">
        <v>1.9</v>
      </c>
      <c r="H31" s="13">
        <v>2.5</v>
      </c>
      <c r="I31" s="15">
        <v>2.2000000000000002</v>
      </c>
      <c r="J31" s="12">
        <v>0.5</v>
      </c>
      <c r="K31" s="13">
        <v>0.7</v>
      </c>
      <c r="L31" s="24">
        <v>0.6</v>
      </c>
    </row>
    <row r="32" spans="1:12" ht="27" customHeight="1">
      <c r="A32" s="33">
        <v>29</v>
      </c>
      <c r="B32" s="10" t="s">
        <v>76</v>
      </c>
      <c r="C32" s="11" t="s">
        <v>11</v>
      </c>
      <c r="D32" s="19">
        <v>2.2000000000000002</v>
      </c>
      <c r="E32" s="13">
        <v>3</v>
      </c>
      <c r="F32" s="18">
        <v>2.6</v>
      </c>
      <c r="G32" s="12"/>
      <c r="H32" s="13"/>
      <c r="I32" s="15"/>
      <c r="J32" s="12"/>
      <c r="K32" s="13"/>
      <c r="L32" s="24" t="str">
        <f>"-"</f>
        <v>-</v>
      </c>
    </row>
    <row r="33" spans="1:18" ht="27" customHeight="1">
      <c r="A33" s="33">
        <v>30</v>
      </c>
      <c r="B33" s="10" t="s">
        <v>22</v>
      </c>
      <c r="C33" s="11" t="s">
        <v>11</v>
      </c>
      <c r="D33" s="12">
        <v>0.7</v>
      </c>
      <c r="E33" s="13">
        <v>1.4</v>
      </c>
      <c r="F33" s="18">
        <v>1</v>
      </c>
      <c r="G33" s="12">
        <v>2.5</v>
      </c>
      <c r="H33" s="13">
        <v>2.8</v>
      </c>
      <c r="I33" s="15">
        <v>2.7</v>
      </c>
      <c r="J33" s="12">
        <v>0.5</v>
      </c>
      <c r="K33" s="13">
        <v>0.75</v>
      </c>
      <c r="L33" s="24">
        <v>0.65</v>
      </c>
    </row>
    <row r="34" spans="1:18" ht="27" customHeight="1">
      <c r="A34" s="33">
        <v>31</v>
      </c>
      <c r="B34" s="10" t="s">
        <v>90</v>
      </c>
      <c r="C34" s="11" t="s">
        <v>11</v>
      </c>
      <c r="D34" s="12">
        <v>1.8</v>
      </c>
      <c r="E34" s="13">
        <v>2.8</v>
      </c>
      <c r="F34" s="21">
        <v>2.2000000000000002</v>
      </c>
      <c r="G34" s="12">
        <v>4</v>
      </c>
      <c r="H34" s="13">
        <v>5</v>
      </c>
      <c r="I34" s="15">
        <v>4.4000000000000004</v>
      </c>
      <c r="J34" s="12"/>
      <c r="K34" s="13"/>
      <c r="L34" s="24" t="str">
        <f>"-"</f>
        <v>-</v>
      </c>
      <c r="R34" s="14"/>
    </row>
    <row r="35" spans="1:18" ht="27" customHeight="1">
      <c r="A35" s="33">
        <v>32</v>
      </c>
      <c r="B35" s="90" t="s">
        <v>41</v>
      </c>
      <c r="C35" s="11" t="s">
        <v>11</v>
      </c>
      <c r="D35" s="12">
        <v>2.5</v>
      </c>
      <c r="E35" s="13">
        <v>3.8</v>
      </c>
      <c r="F35" s="21">
        <v>3</v>
      </c>
      <c r="G35" s="12">
        <v>3.1</v>
      </c>
      <c r="H35" s="13">
        <v>4.2</v>
      </c>
      <c r="I35" s="15">
        <v>4</v>
      </c>
      <c r="J35" s="12">
        <v>3</v>
      </c>
      <c r="K35" s="13">
        <v>6</v>
      </c>
      <c r="L35" s="24">
        <v>5</v>
      </c>
      <c r="R35" s="14"/>
    </row>
    <row r="36" spans="1:18" ht="27" customHeight="1">
      <c r="A36" s="33">
        <v>33</v>
      </c>
      <c r="B36" s="90" t="s">
        <v>42</v>
      </c>
      <c r="C36" s="11" t="s">
        <v>11</v>
      </c>
      <c r="D36" s="12">
        <v>3</v>
      </c>
      <c r="E36" s="13">
        <v>3.5</v>
      </c>
      <c r="F36" s="21">
        <v>3.2</v>
      </c>
      <c r="G36" s="12">
        <v>2</v>
      </c>
      <c r="H36" s="13">
        <v>3</v>
      </c>
      <c r="I36" s="15">
        <v>2.9</v>
      </c>
      <c r="J36" s="12">
        <v>4.5</v>
      </c>
      <c r="K36" s="13">
        <v>8</v>
      </c>
      <c r="L36" s="24">
        <v>5.5</v>
      </c>
      <c r="R36" s="14"/>
    </row>
    <row r="37" spans="1:18" ht="27" customHeight="1">
      <c r="A37" s="33">
        <v>34</v>
      </c>
      <c r="B37" s="10" t="s">
        <v>85</v>
      </c>
      <c r="C37" s="11" t="s">
        <v>23</v>
      </c>
      <c r="D37" s="12">
        <v>2.2999999999999998</v>
      </c>
      <c r="E37" s="13">
        <v>3.4</v>
      </c>
      <c r="F37" s="21">
        <v>2.8</v>
      </c>
      <c r="G37" s="12">
        <v>1</v>
      </c>
      <c r="H37" s="13">
        <v>1.38</v>
      </c>
      <c r="I37" s="15">
        <v>1.1299999999999999</v>
      </c>
      <c r="J37" s="12">
        <v>1.5</v>
      </c>
      <c r="K37" s="13">
        <v>6.25</v>
      </c>
      <c r="L37" s="24">
        <v>4.5</v>
      </c>
    </row>
    <row r="38" spans="1:18" s="14" customFormat="1" ht="27" customHeight="1">
      <c r="A38" s="33">
        <v>35</v>
      </c>
      <c r="B38" s="17" t="s">
        <v>75</v>
      </c>
      <c r="C38" s="11" t="s">
        <v>23</v>
      </c>
      <c r="D38" s="12">
        <v>1.2</v>
      </c>
      <c r="E38" s="13">
        <v>2.4</v>
      </c>
      <c r="F38" s="18">
        <v>1.6</v>
      </c>
      <c r="G38" s="12">
        <v>1.9</v>
      </c>
      <c r="H38" s="13">
        <v>2.1</v>
      </c>
      <c r="I38" s="15">
        <v>2</v>
      </c>
      <c r="J38" s="12">
        <v>1.9</v>
      </c>
      <c r="K38" s="13">
        <v>3.5</v>
      </c>
      <c r="L38" s="24">
        <v>3</v>
      </c>
    </row>
    <row r="39" spans="1:18" s="14" customFormat="1" ht="27" customHeight="1">
      <c r="A39" s="33">
        <v>36</v>
      </c>
      <c r="B39" s="10" t="s">
        <v>43</v>
      </c>
      <c r="C39" s="11" t="s">
        <v>23</v>
      </c>
      <c r="D39" s="12">
        <v>1.2</v>
      </c>
      <c r="E39" s="13">
        <v>2.2000000000000002</v>
      </c>
      <c r="F39" s="15">
        <v>1.5</v>
      </c>
      <c r="G39" s="12">
        <v>1.7</v>
      </c>
      <c r="H39" s="13">
        <v>2</v>
      </c>
      <c r="I39" s="15">
        <v>1.8</v>
      </c>
      <c r="J39" s="12">
        <v>0.85</v>
      </c>
      <c r="K39" s="13">
        <v>2.5</v>
      </c>
      <c r="L39" s="24">
        <v>1.6</v>
      </c>
    </row>
    <row r="40" spans="1:18" s="14" customFormat="1" ht="27" customHeight="1">
      <c r="A40" s="33">
        <v>37</v>
      </c>
      <c r="B40" s="91" t="s">
        <v>91</v>
      </c>
      <c r="C40" s="11" t="s">
        <v>23</v>
      </c>
      <c r="D40" s="12">
        <v>0.9</v>
      </c>
      <c r="E40" s="13">
        <v>1.3</v>
      </c>
      <c r="F40" s="15">
        <v>1.1000000000000001</v>
      </c>
      <c r="G40" s="12">
        <v>0.9</v>
      </c>
      <c r="H40" s="13">
        <v>1.1000000000000001</v>
      </c>
      <c r="I40" s="15">
        <v>0.95</v>
      </c>
      <c r="J40" s="12">
        <v>1.2</v>
      </c>
      <c r="K40" s="13">
        <v>1.4</v>
      </c>
      <c r="L40" s="24">
        <v>1.3</v>
      </c>
    </row>
    <row r="41" spans="1:18" s="14" customFormat="1" ht="27" customHeight="1">
      <c r="A41" s="33">
        <v>38</v>
      </c>
      <c r="B41" s="23" t="s">
        <v>63</v>
      </c>
      <c r="C41" s="11" t="s">
        <v>23</v>
      </c>
      <c r="D41" s="12">
        <v>0.5</v>
      </c>
      <c r="E41" s="13">
        <v>0.8</v>
      </c>
      <c r="F41" s="15">
        <v>0.6</v>
      </c>
      <c r="G41" s="12">
        <v>1.2</v>
      </c>
      <c r="H41" s="13">
        <v>1.6</v>
      </c>
      <c r="I41" s="15">
        <v>1.5</v>
      </c>
      <c r="J41" s="12">
        <v>0.4</v>
      </c>
      <c r="K41" s="13">
        <v>1.3</v>
      </c>
      <c r="L41" s="24">
        <v>0.6</v>
      </c>
    </row>
    <row r="42" spans="1:18" s="14" customFormat="1" ht="27" customHeight="1">
      <c r="A42" s="33">
        <v>39</v>
      </c>
      <c r="B42" s="92" t="s">
        <v>86</v>
      </c>
      <c r="C42" s="11" t="s">
        <v>23</v>
      </c>
      <c r="D42" s="12">
        <v>1.2</v>
      </c>
      <c r="E42" s="13">
        <v>1.6</v>
      </c>
      <c r="F42" s="15">
        <v>1.4</v>
      </c>
      <c r="G42" s="12"/>
      <c r="H42" s="13"/>
      <c r="I42" s="15"/>
      <c r="J42" s="12">
        <v>0.75</v>
      </c>
      <c r="K42" s="13">
        <v>2.4</v>
      </c>
      <c r="L42" s="24">
        <v>1.4</v>
      </c>
    </row>
    <row r="43" spans="1:18" ht="27" customHeight="1">
      <c r="A43" s="33">
        <v>40</v>
      </c>
      <c r="B43" s="10" t="s">
        <v>24</v>
      </c>
      <c r="C43" s="11" t="s">
        <v>23</v>
      </c>
      <c r="D43" s="12">
        <v>0.8</v>
      </c>
      <c r="E43" s="13">
        <v>1.7</v>
      </c>
      <c r="F43" s="15">
        <v>1.1000000000000001</v>
      </c>
      <c r="G43" s="12">
        <v>1.4</v>
      </c>
      <c r="H43" s="13">
        <v>1.8</v>
      </c>
      <c r="I43" s="15">
        <v>1.6</v>
      </c>
      <c r="J43" s="12">
        <v>0.55000000000000004</v>
      </c>
      <c r="K43" s="13">
        <v>1.3</v>
      </c>
      <c r="L43" s="24">
        <v>0.9</v>
      </c>
    </row>
    <row r="44" spans="1:18" ht="27" customHeight="1">
      <c r="A44" s="33">
        <v>41</v>
      </c>
      <c r="B44" s="10" t="s">
        <v>53</v>
      </c>
      <c r="C44" s="11" t="s">
        <v>23</v>
      </c>
      <c r="D44" s="12">
        <v>0.8</v>
      </c>
      <c r="E44" s="13">
        <v>1.5</v>
      </c>
      <c r="F44" s="15">
        <v>1.1000000000000001</v>
      </c>
      <c r="G44" s="12">
        <v>1.6</v>
      </c>
      <c r="H44" s="13">
        <v>1.9</v>
      </c>
      <c r="I44" s="15">
        <v>1.8</v>
      </c>
      <c r="J44" s="12">
        <v>0.8</v>
      </c>
      <c r="K44" s="13">
        <v>1.6</v>
      </c>
      <c r="L44" s="24">
        <v>1.1000000000000001</v>
      </c>
    </row>
    <row r="45" spans="1:18" ht="27" customHeight="1">
      <c r="A45" s="33">
        <v>42</v>
      </c>
      <c r="B45" s="10" t="s">
        <v>25</v>
      </c>
      <c r="C45" s="11" t="s">
        <v>23</v>
      </c>
      <c r="D45" s="12">
        <v>0.8</v>
      </c>
      <c r="E45" s="13">
        <v>1.6</v>
      </c>
      <c r="F45" s="15">
        <v>1.1000000000000001</v>
      </c>
      <c r="G45" s="12"/>
      <c r="H45" s="13"/>
      <c r="I45" s="15">
        <v>1.6</v>
      </c>
      <c r="J45" s="12">
        <v>0.7</v>
      </c>
      <c r="K45" s="13">
        <v>1.5</v>
      </c>
      <c r="L45" s="24">
        <v>1.1000000000000001</v>
      </c>
    </row>
    <row r="46" spans="1:18" ht="27" customHeight="1">
      <c r="A46" s="33">
        <v>43</v>
      </c>
      <c r="B46" s="10" t="s">
        <v>71</v>
      </c>
      <c r="C46" s="11" t="s">
        <v>23</v>
      </c>
      <c r="D46" s="12">
        <v>1.2</v>
      </c>
      <c r="E46" s="13">
        <v>2</v>
      </c>
      <c r="F46" s="15">
        <v>1.4</v>
      </c>
      <c r="G46" s="12"/>
      <c r="H46" s="13"/>
      <c r="I46" s="15">
        <v>2.1</v>
      </c>
      <c r="J46" s="12"/>
      <c r="K46" s="13"/>
      <c r="L46" s="24" t="str">
        <f>"-"</f>
        <v>-</v>
      </c>
    </row>
    <row r="47" spans="1:18" ht="27" customHeight="1">
      <c r="A47" s="33">
        <v>44</v>
      </c>
      <c r="B47" s="90" t="s">
        <v>87</v>
      </c>
      <c r="C47" s="11" t="s">
        <v>23</v>
      </c>
      <c r="D47" s="12">
        <v>1.5</v>
      </c>
      <c r="E47" s="13">
        <v>2.2000000000000002</v>
      </c>
      <c r="F47" s="15">
        <v>1.8</v>
      </c>
      <c r="G47" s="12">
        <v>2.8</v>
      </c>
      <c r="H47" s="13">
        <v>5.5</v>
      </c>
      <c r="I47" s="15">
        <v>4</v>
      </c>
      <c r="J47" s="12">
        <v>1.25</v>
      </c>
      <c r="K47" s="13">
        <v>5</v>
      </c>
      <c r="L47" s="24">
        <v>3</v>
      </c>
    </row>
    <row r="48" spans="1:18" ht="27" customHeight="1">
      <c r="A48" s="33">
        <v>45</v>
      </c>
      <c r="B48" s="10" t="s">
        <v>26</v>
      </c>
      <c r="C48" s="11" t="s">
        <v>23</v>
      </c>
      <c r="D48" s="12">
        <v>1.05</v>
      </c>
      <c r="E48" s="13">
        <v>1.25</v>
      </c>
      <c r="F48" s="15">
        <v>1.1499999999999999</v>
      </c>
      <c r="G48" s="12">
        <v>1.2</v>
      </c>
      <c r="H48" s="13">
        <v>1.35</v>
      </c>
      <c r="I48" s="15">
        <v>1.25</v>
      </c>
      <c r="J48" s="12">
        <v>1.8</v>
      </c>
      <c r="K48" s="13">
        <v>2.6</v>
      </c>
      <c r="L48" s="24">
        <v>2.2999999999999998</v>
      </c>
    </row>
    <row r="49" spans="1:12" ht="27" customHeight="1">
      <c r="A49" s="33">
        <v>46</v>
      </c>
      <c r="B49" s="91" t="s">
        <v>93</v>
      </c>
      <c r="C49" s="11" t="s">
        <v>23</v>
      </c>
      <c r="D49" s="12">
        <v>2</v>
      </c>
      <c r="E49" s="13">
        <v>2.5</v>
      </c>
      <c r="F49" s="15">
        <v>2.2000000000000002</v>
      </c>
      <c r="G49" s="12">
        <v>1</v>
      </c>
      <c r="H49" s="13">
        <v>2.8</v>
      </c>
      <c r="I49" s="15">
        <v>2</v>
      </c>
      <c r="J49" s="12">
        <v>2</v>
      </c>
      <c r="K49" s="13">
        <v>2.5</v>
      </c>
      <c r="L49" s="24">
        <v>2.2999999999999998</v>
      </c>
    </row>
    <row r="50" spans="1:12" ht="27" customHeight="1">
      <c r="A50" s="33">
        <v>47</v>
      </c>
      <c r="B50" s="90" t="s">
        <v>88</v>
      </c>
      <c r="C50" s="11" t="s">
        <v>23</v>
      </c>
      <c r="D50" s="12">
        <v>0.55000000000000004</v>
      </c>
      <c r="E50" s="13">
        <v>0.75</v>
      </c>
      <c r="F50" s="15">
        <v>0.65</v>
      </c>
      <c r="G50" s="12">
        <v>0.9</v>
      </c>
      <c r="H50" s="13">
        <v>1.4</v>
      </c>
      <c r="I50" s="15">
        <v>1.2</v>
      </c>
      <c r="J50" s="12"/>
      <c r="K50" s="13"/>
      <c r="L50" s="24" t="str">
        <f>"-"</f>
        <v>-</v>
      </c>
    </row>
    <row r="51" spans="1:12" ht="27" customHeight="1">
      <c r="A51" s="33">
        <v>48</v>
      </c>
      <c r="B51" s="10" t="s">
        <v>95</v>
      </c>
      <c r="C51" s="11" t="s">
        <v>23</v>
      </c>
      <c r="D51" s="12">
        <v>0.5</v>
      </c>
      <c r="E51" s="13">
        <v>0.6</v>
      </c>
      <c r="F51" s="18">
        <v>0.55000000000000004</v>
      </c>
      <c r="G51" s="12"/>
      <c r="H51" s="13"/>
      <c r="I51" s="15"/>
      <c r="J51" s="12">
        <v>0.5</v>
      </c>
      <c r="K51" s="13">
        <v>1.5</v>
      </c>
      <c r="L51" s="24">
        <v>0.9</v>
      </c>
    </row>
    <row r="52" spans="1:12" ht="27" customHeight="1">
      <c r="A52" s="33">
        <v>49</v>
      </c>
      <c r="B52" s="90" t="s">
        <v>89</v>
      </c>
      <c r="C52" s="11" t="s">
        <v>23</v>
      </c>
      <c r="D52" s="12">
        <v>2.5</v>
      </c>
      <c r="E52" s="13">
        <v>3.5</v>
      </c>
      <c r="F52" s="18">
        <v>3</v>
      </c>
      <c r="G52" s="12">
        <v>2.8</v>
      </c>
      <c r="H52" s="13">
        <v>4.5</v>
      </c>
      <c r="I52" s="15">
        <v>3.8</v>
      </c>
      <c r="J52" s="12">
        <v>2.5</v>
      </c>
      <c r="K52" s="13">
        <v>5</v>
      </c>
      <c r="L52" s="24">
        <v>4</v>
      </c>
    </row>
    <row r="53" spans="1:12" ht="27" customHeight="1">
      <c r="A53" s="93"/>
      <c r="B53" s="94"/>
      <c r="C53" s="94"/>
      <c r="D53" s="25"/>
      <c r="E53" s="25"/>
      <c r="F53" s="95"/>
      <c r="G53" s="25"/>
      <c r="H53" s="25"/>
      <c r="I53" s="96"/>
      <c r="J53" s="25"/>
      <c r="K53" s="25"/>
      <c r="L53" s="96"/>
    </row>
  </sheetData>
  <autoFilter ref="C3:C44" xr:uid="{00000000-0009-0000-0000-000000000000}"/>
  <mergeCells count="6">
    <mergeCell ref="D1:F1"/>
    <mergeCell ref="G1:I1"/>
    <mergeCell ref="J1:L1"/>
    <mergeCell ref="D2:F2"/>
    <mergeCell ref="G2:I2"/>
    <mergeCell ref="J2:L2"/>
  </mergeCells>
  <printOptions horizontalCentered="1"/>
  <pageMargins left="0" right="0" top="0" bottom="0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7A5C-8657-4095-9E13-E2C8EF84E77E}">
  <sheetPr>
    <pageSetUpPr fitToPage="1"/>
  </sheetPr>
  <dimension ref="A1:L48"/>
  <sheetViews>
    <sheetView view="pageBreakPreview" topLeftCell="A36" zoomScale="70" zoomScaleNormal="100" zoomScaleSheetLayoutView="70" workbookViewId="0">
      <selection activeCell="B48" sqref="B48"/>
    </sheetView>
  </sheetViews>
  <sheetFormatPr defaultColWidth="9.1796875" defaultRowHeight="12.5"/>
  <cols>
    <col min="1" max="1" width="5.1796875" style="3" customWidth="1"/>
    <col min="2" max="2" width="32.1796875" style="3" bestFit="1" customWidth="1"/>
    <col min="3" max="3" width="17.81640625" style="3" bestFit="1" customWidth="1"/>
    <col min="4" max="12" width="15.1796875" style="3" customWidth="1"/>
    <col min="13" max="16384" width="9.1796875" style="3"/>
  </cols>
  <sheetData>
    <row r="1" spans="1:12" ht="30.75" customHeight="1" thickBot="1">
      <c r="A1" s="1"/>
      <c r="B1" s="1"/>
      <c r="C1" s="2"/>
      <c r="D1" s="86" t="s">
        <v>0</v>
      </c>
      <c r="E1" s="87"/>
      <c r="F1" s="87"/>
      <c r="G1" s="86" t="s">
        <v>1</v>
      </c>
      <c r="H1" s="87"/>
      <c r="I1" s="87"/>
      <c r="J1" s="86" t="s">
        <v>2</v>
      </c>
      <c r="K1" s="87"/>
      <c r="L1" s="87"/>
    </row>
    <row r="2" spans="1:12" ht="36" customHeight="1" thickBot="1">
      <c r="A2" s="26"/>
      <c r="B2" s="27"/>
      <c r="C2" s="28"/>
      <c r="D2" s="88" t="s">
        <v>79</v>
      </c>
      <c r="E2" s="89"/>
      <c r="F2" s="89"/>
      <c r="G2" s="88" t="s">
        <v>79</v>
      </c>
      <c r="H2" s="89"/>
      <c r="I2" s="89"/>
      <c r="J2" s="88" t="s">
        <v>79</v>
      </c>
      <c r="K2" s="89"/>
      <c r="L2" s="89"/>
    </row>
    <row r="3" spans="1:12" s="9" customFormat="1" ht="40.5" customHeight="1">
      <c r="A3" s="29" t="s">
        <v>3</v>
      </c>
      <c r="B3" s="4" t="s">
        <v>4</v>
      </c>
      <c r="C3" s="5" t="s">
        <v>5</v>
      </c>
      <c r="D3" s="30" t="s">
        <v>6</v>
      </c>
      <c r="E3" s="31" t="s">
        <v>7</v>
      </c>
      <c r="F3" s="31" t="s">
        <v>8</v>
      </c>
      <c r="G3" s="6" t="s">
        <v>6</v>
      </c>
      <c r="H3" s="7" t="s">
        <v>7</v>
      </c>
      <c r="I3" s="8" t="s">
        <v>9</v>
      </c>
      <c r="J3" s="30" t="s">
        <v>6</v>
      </c>
      <c r="K3" s="31" t="s">
        <v>7</v>
      </c>
      <c r="L3" s="32" t="s">
        <v>8</v>
      </c>
    </row>
    <row r="4" spans="1:12" s="14" customFormat="1" ht="27" customHeight="1">
      <c r="A4" s="33">
        <v>1</v>
      </c>
      <c r="B4" s="10" t="s">
        <v>10</v>
      </c>
      <c r="C4" s="11" t="s">
        <v>11</v>
      </c>
      <c r="D4" s="12">
        <v>0.4</v>
      </c>
      <c r="E4" s="13">
        <v>0.8</v>
      </c>
      <c r="F4" s="18">
        <v>0.6</v>
      </c>
      <c r="G4" s="12"/>
      <c r="H4" s="13"/>
      <c r="I4" s="16"/>
      <c r="J4" s="12">
        <v>0.6</v>
      </c>
      <c r="K4" s="13">
        <v>1</v>
      </c>
      <c r="L4" s="24">
        <v>0.9</v>
      </c>
    </row>
    <row r="5" spans="1:12" ht="27" customHeight="1">
      <c r="A5" s="33">
        <v>2</v>
      </c>
      <c r="B5" s="10" t="s">
        <v>35</v>
      </c>
      <c r="C5" s="11" t="s">
        <v>11</v>
      </c>
      <c r="D5" s="12">
        <v>1</v>
      </c>
      <c r="E5" s="13">
        <v>1.5</v>
      </c>
      <c r="F5" s="15">
        <v>1.2</v>
      </c>
      <c r="G5" s="12"/>
      <c r="H5" s="13"/>
      <c r="I5" s="16"/>
      <c r="J5" s="12"/>
      <c r="K5" s="13"/>
      <c r="L5" s="24" t="str">
        <f t="shared" ref="L5:L6" si="0">"-"</f>
        <v>-</v>
      </c>
    </row>
    <row r="6" spans="1:12" ht="27" customHeight="1">
      <c r="A6" s="33">
        <v>3</v>
      </c>
      <c r="B6" s="10" t="s">
        <v>36</v>
      </c>
      <c r="C6" s="11" t="s">
        <v>11</v>
      </c>
      <c r="D6" s="12">
        <v>0.35</v>
      </c>
      <c r="E6" s="13">
        <v>0.4</v>
      </c>
      <c r="F6" s="18">
        <v>0.35</v>
      </c>
      <c r="G6" s="12">
        <v>0.52</v>
      </c>
      <c r="H6" s="13">
        <v>0.6</v>
      </c>
      <c r="I6" s="16">
        <v>0.55000000000000004</v>
      </c>
      <c r="J6" s="12"/>
      <c r="K6" s="13"/>
      <c r="L6" s="24" t="str">
        <f t="shared" si="0"/>
        <v>-</v>
      </c>
    </row>
    <row r="7" spans="1:12" ht="27" customHeight="1">
      <c r="A7" s="33">
        <v>4</v>
      </c>
      <c r="B7" s="10" t="s">
        <v>37</v>
      </c>
      <c r="C7" s="11" t="s">
        <v>11</v>
      </c>
      <c r="D7" s="12">
        <v>0.3</v>
      </c>
      <c r="E7" s="13">
        <v>0.35</v>
      </c>
      <c r="F7" s="18">
        <v>0.32</v>
      </c>
      <c r="G7" s="12">
        <v>0.4</v>
      </c>
      <c r="H7" s="13">
        <v>0.5</v>
      </c>
      <c r="I7" s="16">
        <v>0.45</v>
      </c>
      <c r="J7" s="12">
        <v>0.6</v>
      </c>
      <c r="K7" s="13">
        <v>0.8</v>
      </c>
      <c r="L7" s="24">
        <v>0.7</v>
      </c>
    </row>
    <row r="8" spans="1:12" s="14" customFormat="1" ht="27" customHeight="1">
      <c r="A8" s="33">
        <v>5</v>
      </c>
      <c r="B8" s="10" t="s">
        <v>13</v>
      </c>
      <c r="C8" s="11" t="s">
        <v>11</v>
      </c>
      <c r="D8" s="12">
        <v>0.6</v>
      </c>
      <c r="E8" s="13">
        <v>0.8</v>
      </c>
      <c r="F8" s="18">
        <v>0.7</v>
      </c>
      <c r="G8" s="12">
        <v>0.7</v>
      </c>
      <c r="H8" s="13">
        <v>1</v>
      </c>
      <c r="I8" s="16">
        <v>0.8</v>
      </c>
      <c r="J8" s="12">
        <v>0.6</v>
      </c>
      <c r="K8" s="13">
        <v>0.7</v>
      </c>
      <c r="L8" s="24">
        <v>0.65</v>
      </c>
    </row>
    <row r="9" spans="1:12" s="14" customFormat="1" ht="27" customHeight="1">
      <c r="A9" s="33">
        <v>6</v>
      </c>
      <c r="B9" s="17" t="s">
        <v>14</v>
      </c>
      <c r="C9" s="11" t="s">
        <v>11</v>
      </c>
      <c r="D9" s="12">
        <v>1.5</v>
      </c>
      <c r="E9" s="13">
        <v>2.8</v>
      </c>
      <c r="F9" s="18">
        <v>2</v>
      </c>
      <c r="G9" s="12">
        <v>1.8</v>
      </c>
      <c r="H9" s="13">
        <v>2</v>
      </c>
      <c r="I9" s="16">
        <v>1.9</v>
      </c>
      <c r="J9" s="12">
        <v>1.2</v>
      </c>
      <c r="K9" s="13">
        <v>1.6</v>
      </c>
      <c r="L9" s="24">
        <v>1.5</v>
      </c>
    </row>
    <row r="10" spans="1:12" s="14" customFormat="1" ht="27" customHeight="1">
      <c r="A10" s="33">
        <v>7</v>
      </c>
      <c r="B10" s="17" t="s">
        <v>66</v>
      </c>
      <c r="C10" s="11" t="s">
        <v>11</v>
      </c>
      <c r="D10" s="12">
        <v>1.4</v>
      </c>
      <c r="E10" s="13">
        <v>1.6</v>
      </c>
      <c r="F10" s="18">
        <v>1.5</v>
      </c>
      <c r="G10" s="12">
        <v>4.83</v>
      </c>
      <c r="H10" s="13">
        <v>5.33</v>
      </c>
      <c r="I10" s="16">
        <v>5</v>
      </c>
      <c r="J10" s="12">
        <v>1</v>
      </c>
      <c r="K10" s="13">
        <v>1.8</v>
      </c>
      <c r="L10" s="24">
        <v>1.5</v>
      </c>
    </row>
    <row r="11" spans="1:12" ht="27" customHeight="1">
      <c r="A11" s="33">
        <v>8</v>
      </c>
      <c r="B11" s="10" t="s">
        <v>60</v>
      </c>
      <c r="C11" s="11" t="s">
        <v>11</v>
      </c>
      <c r="D11" s="12">
        <v>0.85</v>
      </c>
      <c r="E11" s="13">
        <v>0.95</v>
      </c>
      <c r="F11" s="18">
        <v>0.9</v>
      </c>
      <c r="G11" s="12">
        <v>0.5</v>
      </c>
      <c r="H11" s="13">
        <v>0.7</v>
      </c>
      <c r="I11" s="16">
        <v>0.6</v>
      </c>
      <c r="J11" s="12">
        <v>0.65</v>
      </c>
      <c r="K11" s="13">
        <v>1.5</v>
      </c>
      <c r="L11" s="24">
        <v>1</v>
      </c>
    </row>
    <row r="12" spans="1:12" s="14" customFormat="1" ht="27" customHeight="1">
      <c r="A12" s="33">
        <v>9</v>
      </c>
      <c r="B12" s="17" t="s">
        <v>15</v>
      </c>
      <c r="C12" s="11" t="s">
        <v>11</v>
      </c>
      <c r="D12" s="12">
        <v>1.2</v>
      </c>
      <c r="E12" s="13">
        <v>1.6</v>
      </c>
      <c r="F12" s="18">
        <v>1.4</v>
      </c>
      <c r="G12" s="12">
        <v>1.5</v>
      </c>
      <c r="H12" s="13">
        <v>1.7</v>
      </c>
      <c r="I12" s="16">
        <v>1.6</v>
      </c>
      <c r="J12" s="12">
        <v>0.7</v>
      </c>
      <c r="K12" s="13">
        <v>0.9</v>
      </c>
      <c r="L12" s="24">
        <v>0.85</v>
      </c>
    </row>
    <row r="13" spans="1:12" s="14" customFormat="1" ht="27" customHeight="1">
      <c r="A13" s="33">
        <v>10</v>
      </c>
      <c r="B13" s="10" t="s">
        <v>16</v>
      </c>
      <c r="C13" s="11" t="s">
        <v>11</v>
      </c>
      <c r="D13" s="12">
        <v>0.4</v>
      </c>
      <c r="E13" s="13">
        <v>0.6</v>
      </c>
      <c r="F13" s="18">
        <v>0.45</v>
      </c>
      <c r="G13" s="12">
        <v>1.1599999999999999</v>
      </c>
      <c r="H13" s="13">
        <v>1.5</v>
      </c>
      <c r="I13" s="16">
        <v>1.33</v>
      </c>
      <c r="J13" s="12">
        <v>0.8</v>
      </c>
      <c r="K13" s="13">
        <v>1.1000000000000001</v>
      </c>
      <c r="L13" s="24">
        <v>1</v>
      </c>
    </row>
    <row r="14" spans="1:12" ht="27" customHeight="1">
      <c r="A14" s="33">
        <v>11</v>
      </c>
      <c r="B14" s="10" t="s">
        <v>17</v>
      </c>
      <c r="C14" s="11" t="s">
        <v>11</v>
      </c>
      <c r="D14" s="12">
        <v>0.4</v>
      </c>
      <c r="E14" s="13">
        <v>0.55000000000000004</v>
      </c>
      <c r="F14" s="15">
        <v>0.45</v>
      </c>
      <c r="G14" s="12">
        <v>0.88</v>
      </c>
      <c r="H14" s="13">
        <v>1</v>
      </c>
      <c r="I14" s="16">
        <v>0.92</v>
      </c>
      <c r="J14" s="12">
        <v>0.6</v>
      </c>
      <c r="K14" s="13">
        <v>0.9</v>
      </c>
      <c r="L14" s="24">
        <v>0.7</v>
      </c>
    </row>
    <row r="15" spans="1:12" s="14" customFormat="1" ht="27" customHeight="1">
      <c r="A15" s="33">
        <v>12</v>
      </c>
      <c r="B15" s="10" t="s">
        <v>18</v>
      </c>
      <c r="C15" s="11" t="s">
        <v>11</v>
      </c>
      <c r="D15" s="12">
        <v>1</v>
      </c>
      <c r="E15" s="13">
        <v>1.8</v>
      </c>
      <c r="F15" s="18">
        <v>1.4</v>
      </c>
      <c r="G15" s="12">
        <v>1.3</v>
      </c>
      <c r="H15" s="13">
        <v>1.5</v>
      </c>
      <c r="I15" s="16">
        <v>1.4</v>
      </c>
      <c r="J15" s="12">
        <v>0.9</v>
      </c>
      <c r="K15" s="13">
        <v>2.5</v>
      </c>
      <c r="L15" s="24">
        <v>1.4</v>
      </c>
    </row>
    <row r="16" spans="1:12" s="14" customFormat="1" ht="27" customHeight="1">
      <c r="A16" s="33">
        <v>13</v>
      </c>
      <c r="B16" s="10" t="s">
        <v>67</v>
      </c>
      <c r="C16" s="11" t="s">
        <v>11</v>
      </c>
      <c r="D16" s="12">
        <v>1.7</v>
      </c>
      <c r="E16" s="13">
        <v>2.4</v>
      </c>
      <c r="F16" s="18">
        <v>2</v>
      </c>
      <c r="G16" s="12">
        <v>2</v>
      </c>
      <c r="H16" s="13">
        <v>2.7</v>
      </c>
      <c r="I16" s="15">
        <v>2.5</v>
      </c>
      <c r="J16" s="12">
        <v>1.5</v>
      </c>
      <c r="K16" s="13">
        <v>2</v>
      </c>
      <c r="L16" s="24">
        <v>1.8</v>
      </c>
    </row>
    <row r="17" spans="1:12" s="14" customFormat="1" ht="27" customHeight="1">
      <c r="A17" s="33">
        <v>14</v>
      </c>
      <c r="B17" s="10" t="s">
        <v>19</v>
      </c>
      <c r="C17" s="11" t="s">
        <v>11</v>
      </c>
      <c r="D17" s="19">
        <v>0.6</v>
      </c>
      <c r="E17" s="20">
        <v>0.8</v>
      </c>
      <c r="F17" s="15">
        <v>0.7</v>
      </c>
      <c r="G17" s="12">
        <v>0.45</v>
      </c>
      <c r="H17" s="20">
        <v>0.6</v>
      </c>
      <c r="I17" s="15">
        <v>0.5</v>
      </c>
      <c r="J17" s="12">
        <v>0.65</v>
      </c>
      <c r="K17" s="20">
        <v>1</v>
      </c>
      <c r="L17" s="24">
        <v>0.7</v>
      </c>
    </row>
    <row r="18" spans="1:12" ht="27" customHeight="1">
      <c r="A18" s="33">
        <v>15</v>
      </c>
      <c r="B18" s="10" t="s">
        <v>48</v>
      </c>
      <c r="C18" s="11" t="s">
        <v>11</v>
      </c>
      <c r="D18" s="19">
        <v>0.52</v>
      </c>
      <c r="E18" s="20">
        <v>0.8</v>
      </c>
      <c r="F18" s="18">
        <v>0.65</v>
      </c>
      <c r="G18" s="12"/>
      <c r="H18" s="20"/>
      <c r="I18" s="15"/>
      <c r="J18" s="12"/>
      <c r="K18" s="20"/>
      <c r="L18" s="24" t="str">
        <f t="shared" ref="L18:L19" si="1">"-"</f>
        <v>-</v>
      </c>
    </row>
    <row r="19" spans="1:12" ht="27" customHeight="1">
      <c r="A19" s="33">
        <v>16</v>
      </c>
      <c r="B19" s="10" t="s">
        <v>49</v>
      </c>
      <c r="C19" s="11" t="s">
        <v>11</v>
      </c>
      <c r="D19" s="19">
        <v>0.9</v>
      </c>
      <c r="E19" s="20">
        <v>1.1000000000000001</v>
      </c>
      <c r="F19" s="18">
        <v>1</v>
      </c>
      <c r="G19" s="12"/>
      <c r="H19" s="20"/>
      <c r="I19" s="15"/>
      <c r="J19" s="12"/>
      <c r="K19" s="20"/>
      <c r="L19" s="24" t="str">
        <f t="shared" si="1"/>
        <v>-</v>
      </c>
    </row>
    <row r="20" spans="1:12" ht="27" customHeight="1">
      <c r="A20" s="33">
        <v>17</v>
      </c>
      <c r="B20" s="10" t="s">
        <v>68</v>
      </c>
      <c r="C20" s="11" t="s">
        <v>11</v>
      </c>
      <c r="D20" s="19">
        <v>0.7</v>
      </c>
      <c r="E20" s="20">
        <v>0.9</v>
      </c>
      <c r="F20" s="18">
        <v>0.8</v>
      </c>
      <c r="G20" s="12">
        <v>2</v>
      </c>
      <c r="H20" s="20">
        <v>2.5</v>
      </c>
      <c r="I20" s="15">
        <v>2.2000000000000002</v>
      </c>
      <c r="J20" s="12">
        <v>0.6</v>
      </c>
      <c r="K20" s="20">
        <v>0.8</v>
      </c>
      <c r="L20" s="24">
        <v>0.7</v>
      </c>
    </row>
    <row r="21" spans="1:12" ht="27" customHeight="1">
      <c r="A21" s="33">
        <v>18</v>
      </c>
      <c r="B21" s="10" t="s">
        <v>61</v>
      </c>
      <c r="C21" s="11" t="s">
        <v>11</v>
      </c>
      <c r="D21" s="12">
        <v>0.8</v>
      </c>
      <c r="E21" s="13">
        <v>1.5</v>
      </c>
      <c r="F21" s="18">
        <v>1.2</v>
      </c>
      <c r="G21" s="12">
        <v>2.5</v>
      </c>
      <c r="H21" s="13">
        <v>2.7</v>
      </c>
      <c r="I21" s="15">
        <v>2.6</v>
      </c>
      <c r="J21" s="12">
        <v>1.3</v>
      </c>
      <c r="K21" s="13">
        <v>1.8</v>
      </c>
      <c r="L21" s="24">
        <v>1.7</v>
      </c>
    </row>
    <row r="22" spans="1:12" ht="27" customHeight="1">
      <c r="A22" s="33">
        <v>19</v>
      </c>
      <c r="B22" s="10" t="s">
        <v>38</v>
      </c>
      <c r="C22" s="11" t="s">
        <v>11</v>
      </c>
      <c r="D22" s="12">
        <v>1</v>
      </c>
      <c r="E22" s="13">
        <v>1.5</v>
      </c>
      <c r="F22" s="18">
        <v>1.2</v>
      </c>
      <c r="G22" s="12"/>
      <c r="H22" s="13"/>
      <c r="I22" s="15"/>
      <c r="J22" s="12"/>
      <c r="K22" s="13"/>
      <c r="L22" s="24" t="str">
        <f>"-"</f>
        <v>-</v>
      </c>
    </row>
    <row r="23" spans="1:12" ht="27" customHeight="1">
      <c r="A23" s="33">
        <v>20</v>
      </c>
      <c r="B23" s="10" t="s">
        <v>39</v>
      </c>
      <c r="C23" s="11" t="s">
        <v>11</v>
      </c>
      <c r="D23" s="12">
        <v>0.8</v>
      </c>
      <c r="E23" s="13">
        <v>1.6</v>
      </c>
      <c r="F23" s="21">
        <v>1.2</v>
      </c>
      <c r="G23" s="12"/>
      <c r="H23" s="13"/>
      <c r="I23" s="15"/>
      <c r="J23" s="12">
        <v>1.3</v>
      </c>
      <c r="K23" s="13">
        <v>2</v>
      </c>
      <c r="L23" s="24">
        <v>1.8</v>
      </c>
    </row>
    <row r="24" spans="1:12" ht="27" customHeight="1">
      <c r="A24" s="33">
        <v>21</v>
      </c>
      <c r="B24" s="71" t="s">
        <v>81</v>
      </c>
      <c r="C24" s="11" t="s">
        <v>11</v>
      </c>
      <c r="D24" s="12">
        <v>0.8</v>
      </c>
      <c r="E24" s="13">
        <v>1</v>
      </c>
      <c r="F24" s="21">
        <v>0.9</v>
      </c>
      <c r="G24" s="12">
        <v>1.1000000000000001</v>
      </c>
      <c r="H24" s="13">
        <v>1.3</v>
      </c>
      <c r="I24" s="15">
        <v>1.2</v>
      </c>
      <c r="J24" s="12">
        <v>1.1000000000000001</v>
      </c>
      <c r="K24" s="13">
        <v>1.5</v>
      </c>
      <c r="L24" s="24">
        <v>1.4</v>
      </c>
    </row>
    <row r="25" spans="1:12" s="14" customFormat="1" ht="27" customHeight="1">
      <c r="A25" s="33">
        <v>22</v>
      </c>
      <c r="B25" s="10" t="s">
        <v>50</v>
      </c>
      <c r="C25" s="11" t="s">
        <v>11</v>
      </c>
      <c r="D25" s="12">
        <v>0.8</v>
      </c>
      <c r="E25" s="13">
        <v>1</v>
      </c>
      <c r="F25" s="21">
        <v>0.9</v>
      </c>
      <c r="G25" s="12">
        <v>0.6</v>
      </c>
      <c r="H25" s="13">
        <v>1.4</v>
      </c>
      <c r="I25" s="15">
        <v>0.8</v>
      </c>
      <c r="J25" s="12">
        <v>0.3</v>
      </c>
      <c r="K25" s="13">
        <v>0.4</v>
      </c>
      <c r="L25" s="24">
        <v>0.35</v>
      </c>
    </row>
    <row r="26" spans="1:12" s="14" customFormat="1" ht="27" customHeight="1">
      <c r="A26" s="33">
        <v>23</v>
      </c>
      <c r="B26" s="10" t="s">
        <v>65</v>
      </c>
      <c r="C26" s="11" t="s">
        <v>11</v>
      </c>
      <c r="D26" s="12">
        <v>0.8</v>
      </c>
      <c r="E26" s="13">
        <v>1.1000000000000001</v>
      </c>
      <c r="F26" s="18">
        <v>0.9</v>
      </c>
      <c r="G26" s="12">
        <v>0.9</v>
      </c>
      <c r="H26" s="13">
        <v>1.2</v>
      </c>
      <c r="I26" s="15">
        <v>1</v>
      </c>
      <c r="J26" s="12"/>
      <c r="K26" s="13"/>
      <c r="L26" s="24" t="str">
        <f>"-"</f>
        <v>-</v>
      </c>
    </row>
    <row r="27" spans="1:12" ht="27" customHeight="1">
      <c r="A27" s="33">
        <v>24</v>
      </c>
      <c r="B27" s="10" t="s">
        <v>20</v>
      </c>
      <c r="C27" s="11" t="s">
        <v>11</v>
      </c>
      <c r="D27" s="12">
        <v>0.8</v>
      </c>
      <c r="E27" s="13">
        <v>1</v>
      </c>
      <c r="F27" s="21">
        <v>0.9</v>
      </c>
      <c r="G27" s="12">
        <v>1.3</v>
      </c>
      <c r="H27" s="13">
        <v>1.7</v>
      </c>
      <c r="I27" s="15">
        <v>1.4</v>
      </c>
      <c r="J27" s="12">
        <v>0.8</v>
      </c>
      <c r="K27" s="13">
        <v>0.9</v>
      </c>
      <c r="L27" s="24">
        <v>0.85</v>
      </c>
    </row>
    <row r="28" spans="1:12" ht="27" customHeight="1">
      <c r="A28" s="33">
        <v>25</v>
      </c>
      <c r="B28" s="10" t="s">
        <v>21</v>
      </c>
      <c r="C28" s="11" t="s">
        <v>11</v>
      </c>
      <c r="D28" s="19">
        <v>0.35</v>
      </c>
      <c r="E28" s="13">
        <v>0.45</v>
      </c>
      <c r="F28" s="18">
        <v>0.38</v>
      </c>
      <c r="G28" s="12"/>
      <c r="H28" s="13"/>
      <c r="I28" s="15">
        <v>0.28000000000000003</v>
      </c>
      <c r="J28" s="12">
        <v>0.35</v>
      </c>
      <c r="K28" s="13">
        <v>0.5</v>
      </c>
      <c r="L28" s="24">
        <v>0.36</v>
      </c>
    </row>
    <row r="29" spans="1:12" ht="27" customHeight="1">
      <c r="A29" s="33">
        <v>26</v>
      </c>
      <c r="B29" s="10" t="s">
        <v>80</v>
      </c>
      <c r="C29" s="11" t="s">
        <v>11</v>
      </c>
      <c r="D29" s="19">
        <v>2.2000000000000002</v>
      </c>
      <c r="E29" s="13">
        <v>4.5</v>
      </c>
      <c r="F29" s="18">
        <v>3</v>
      </c>
      <c r="G29" s="12"/>
      <c r="H29" s="13"/>
      <c r="I29" s="15"/>
      <c r="J29" s="12">
        <v>3.5</v>
      </c>
      <c r="K29" s="13">
        <v>5</v>
      </c>
      <c r="L29" s="24">
        <v>3.6</v>
      </c>
    </row>
    <row r="30" spans="1:12" ht="27" customHeight="1">
      <c r="A30" s="33">
        <v>27</v>
      </c>
      <c r="B30" s="10" t="s">
        <v>69</v>
      </c>
      <c r="C30" s="11" t="s">
        <v>11</v>
      </c>
      <c r="D30" s="19">
        <v>1</v>
      </c>
      <c r="E30" s="13">
        <v>1.2</v>
      </c>
      <c r="F30" s="18">
        <v>1.1000000000000001</v>
      </c>
      <c r="G30" s="12">
        <v>2</v>
      </c>
      <c r="H30" s="13">
        <v>2.2999999999999998</v>
      </c>
      <c r="I30" s="15">
        <v>2.2000000000000002</v>
      </c>
      <c r="J30" s="12">
        <v>0.6</v>
      </c>
      <c r="K30" s="13">
        <v>0.8</v>
      </c>
      <c r="L30" s="24">
        <v>0.7</v>
      </c>
    </row>
    <row r="31" spans="1:12" ht="27" customHeight="1">
      <c r="A31" s="33">
        <v>28</v>
      </c>
      <c r="B31" s="10" t="s">
        <v>76</v>
      </c>
      <c r="C31" s="11" t="s">
        <v>11</v>
      </c>
      <c r="D31" s="19">
        <v>2.5</v>
      </c>
      <c r="E31" s="13">
        <v>3.5</v>
      </c>
      <c r="F31" s="18">
        <v>3</v>
      </c>
      <c r="G31" s="12"/>
      <c r="H31" s="13"/>
      <c r="I31" s="15"/>
      <c r="J31" s="12"/>
      <c r="K31" s="13"/>
      <c r="L31" s="24" t="str">
        <f>"-"</f>
        <v>-</v>
      </c>
    </row>
    <row r="32" spans="1:12" ht="27" customHeight="1">
      <c r="A32" s="33">
        <v>29</v>
      </c>
      <c r="B32" s="10" t="s">
        <v>22</v>
      </c>
      <c r="C32" s="11" t="s">
        <v>11</v>
      </c>
      <c r="D32" s="12">
        <v>1</v>
      </c>
      <c r="E32" s="13">
        <v>1.7</v>
      </c>
      <c r="F32" s="18">
        <v>1.3</v>
      </c>
      <c r="G32" s="12">
        <v>3</v>
      </c>
      <c r="H32" s="13">
        <v>3.5</v>
      </c>
      <c r="I32" s="15">
        <v>3.3</v>
      </c>
      <c r="J32" s="12">
        <v>1.2</v>
      </c>
      <c r="K32" s="13">
        <v>2</v>
      </c>
      <c r="L32" s="24">
        <v>1.5</v>
      </c>
    </row>
    <row r="33" spans="1:12" ht="27" customHeight="1">
      <c r="A33" s="33">
        <v>30</v>
      </c>
      <c r="B33" s="10" t="s">
        <v>51</v>
      </c>
      <c r="C33" s="11" t="s">
        <v>11</v>
      </c>
      <c r="D33" s="12">
        <v>2.2999999999999998</v>
      </c>
      <c r="E33" s="13">
        <v>3</v>
      </c>
      <c r="F33" s="21">
        <v>2.5</v>
      </c>
      <c r="G33" s="12">
        <v>8</v>
      </c>
      <c r="H33" s="13">
        <v>10.5</v>
      </c>
      <c r="I33" s="15">
        <v>10.4</v>
      </c>
      <c r="J33" s="12"/>
      <c r="K33" s="13"/>
      <c r="L33" s="24" t="str">
        <f>"-"</f>
        <v>-</v>
      </c>
    </row>
    <row r="34" spans="1:12" s="14" customFormat="1" ht="27" customHeight="1">
      <c r="A34" s="33">
        <v>31</v>
      </c>
      <c r="B34" s="10" t="s">
        <v>41</v>
      </c>
      <c r="C34" s="11" t="s">
        <v>11</v>
      </c>
      <c r="D34" s="12">
        <v>2.2999999999999998</v>
      </c>
      <c r="E34" s="13">
        <v>3.3</v>
      </c>
      <c r="F34" s="18">
        <v>2.6</v>
      </c>
      <c r="G34" s="12">
        <v>2</v>
      </c>
      <c r="H34" s="13">
        <v>2.5</v>
      </c>
      <c r="I34" s="15">
        <v>2.2999999999999998</v>
      </c>
      <c r="J34" s="12">
        <v>3</v>
      </c>
      <c r="K34" s="13">
        <v>6</v>
      </c>
      <c r="L34" s="24">
        <v>5</v>
      </c>
    </row>
    <row r="35" spans="1:12" s="14" customFormat="1" ht="27" customHeight="1">
      <c r="A35" s="33">
        <v>32</v>
      </c>
      <c r="B35" s="17" t="s">
        <v>42</v>
      </c>
      <c r="C35" s="11" t="s">
        <v>11</v>
      </c>
      <c r="D35" s="12">
        <v>1.6</v>
      </c>
      <c r="E35" s="13">
        <v>2.5</v>
      </c>
      <c r="F35" s="18">
        <v>1.8</v>
      </c>
      <c r="G35" s="12"/>
      <c r="H35" s="13"/>
      <c r="I35" s="15"/>
      <c r="J35" s="12">
        <v>3</v>
      </c>
      <c r="K35" s="13">
        <v>6</v>
      </c>
      <c r="L35" s="24">
        <v>5</v>
      </c>
    </row>
    <row r="36" spans="1:12" s="14" customFormat="1" ht="27" customHeight="1">
      <c r="A36" s="33">
        <v>33</v>
      </c>
      <c r="B36" s="17" t="s">
        <v>75</v>
      </c>
      <c r="C36" s="11" t="s">
        <v>23</v>
      </c>
      <c r="D36" s="12">
        <v>1.2</v>
      </c>
      <c r="E36" s="13">
        <v>2.2000000000000002</v>
      </c>
      <c r="F36" s="18">
        <v>1.4</v>
      </c>
      <c r="G36" s="12">
        <v>1.9</v>
      </c>
      <c r="H36" s="13">
        <v>2.1</v>
      </c>
      <c r="I36" s="15">
        <v>2</v>
      </c>
      <c r="J36" s="12">
        <v>1.6</v>
      </c>
      <c r="K36" s="13">
        <v>4.25</v>
      </c>
      <c r="L36" s="24">
        <v>2.5</v>
      </c>
    </row>
    <row r="37" spans="1:12" s="14" customFormat="1" ht="27" customHeight="1">
      <c r="A37" s="33">
        <v>34</v>
      </c>
      <c r="B37" s="10" t="s">
        <v>43</v>
      </c>
      <c r="C37" s="11" t="s">
        <v>23</v>
      </c>
      <c r="D37" s="12">
        <v>1.1000000000000001</v>
      </c>
      <c r="E37" s="13">
        <v>2</v>
      </c>
      <c r="F37" s="15">
        <v>1.4</v>
      </c>
      <c r="G37" s="12">
        <v>2.2999999999999998</v>
      </c>
      <c r="H37" s="13">
        <v>2.5</v>
      </c>
      <c r="I37" s="15">
        <v>2.4</v>
      </c>
      <c r="J37" s="12">
        <v>1.2</v>
      </c>
      <c r="K37" s="13">
        <v>2.5</v>
      </c>
      <c r="L37" s="24">
        <v>1.5</v>
      </c>
    </row>
    <row r="38" spans="1:12" s="14" customFormat="1" ht="27" customHeight="1">
      <c r="A38" s="33">
        <v>35</v>
      </c>
      <c r="B38" s="10" t="s">
        <v>74</v>
      </c>
      <c r="C38" s="11" t="s">
        <v>73</v>
      </c>
      <c r="D38" s="12">
        <v>3</v>
      </c>
      <c r="E38" s="13">
        <v>6.6</v>
      </c>
      <c r="F38" s="18">
        <v>4</v>
      </c>
      <c r="G38" s="12"/>
      <c r="H38" s="13"/>
      <c r="I38" s="15"/>
      <c r="J38" s="12">
        <v>2.1</v>
      </c>
      <c r="K38" s="13">
        <v>5</v>
      </c>
      <c r="L38" s="24">
        <v>2.5</v>
      </c>
    </row>
    <row r="39" spans="1:12" s="14" customFormat="1" ht="27" customHeight="1">
      <c r="A39" s="33">
        <v>36</v>
      </c>
      <c r="B39" s="23" t="s">
        <v>72</v>
      </c>
      <c r="C39" s="11" t="s">
        <v>23</v>
      </c>
      <c r="D39" s="12">
        <v>0.8</v>
      </c>
      <c r="E39" s="13">
        <v>1.4</v>
      </c>
      <c r="F39" s="18">
        <v>1</v>
      </c>
      <c r="G39" s="12"/>
      <c r="H39" s="13"/>
      <c r="I39" s="15"/>
      <c r="J39" s="12">
        <v>0.8</v>
      </c>
      <c r="K39" s="13">
        <v>1.6</v>
      </c>
      <c r="L39" s="24">
        <v>1.2</v>
      </c>
    </row>
    <row r="40" spans="1:12" s="14" customFormat="1" ht="27" customHeight="1">
      <c r="A40" s="33">
        <v>37</v>
      </c>
      <c r="B40" s="23" t="s">
        <v>63</v>
      </c>
      <c r="C40" s="11" t="s">
        <v>23</v>
      </c>
      <c r="D40" s="12">
        <v>0.7</v>
      </c>
      <c r="E40" s="13">
        <v>1</v>
      </c>
      <c r="F40" s="15">
        <v>0.8</v>
      </c>
      <c r="G40" s="12">
        <v>1.2</v>
      </c>
      <c r="H40" s="13">
        <v>1.8</v>
      </c>
      <c r="I40" s="15">
        <v>1.5</v>
      </c>
      <c r="J40" s="12">
        <v>0.5</v>
      </c>
      <c r="K40" s="13">
        <v>1.4</v>
      </c>
      <c r="L40" s="24">
        <v>0.9</v>
      </c>
    </row>
    <row r="41" spans="1:12" ht="27" customHeight="1">
      <c r="A41" s="33">
        <v>38</v>
      </c>
      <c r="B41" s="10" t="s">
        <v>77</v>
      </c>
      <c r="C41" s="11" t="s">
        <v>23</v>
      </c>
      <c r="D41" s="12">
        <v>0.7</v>
      </c>
      <c r="E41" s="13">
        <v>1.2</v>
      </c>
      <c r="F41" s="18">
        <v>0.85</v>
      </c>
      <c r="G41" s="12">
        <v>2.2999999999999998</v>
      </c>
      <c r="H41" s="13">
        <v>2.6</v>
      </c>
      <c r="I41" s="15">
        <v>2.5</v>
      </c>
      <c r="J41" s="12">
        <v>0.6</v>
      </c>
      <c r="K41" s="13">
        <v>2</v>
      </c>
      <c r="L41" s="24">
        <v>1.1000000000000001</v>
      </c>
    </row>
    <row r="42" spans="1:12" ht="27" customHeight="1">
      <c r="A42" s="33">
        <v>39</v>
      </c>
      <c r="B42" s="10" t="s">
        <v>24</v>
      </c>
      <c r="C42" s="11" t="s">
        <v>23</v>
      </c>
      <c r="D42" s="12">
        <v>0.8</v>
      </c>
      <c r="E42" s="13">
        <v>1.4</v>
      </c>
      <c r="F42" s="15">
        <v>1.1000000000000001</v>
      </c>
      <c r="G42" s="12">
        <v>1.7</v>
      </c>
      <c r="H42" s="13">
        <v>2</v>
      </c>
      <c r="I42" s="15">
        <v>1.8</v>
      </c>
      <c r="J42" s="12">
        <v>0.65</v>
      </c>
      <c r="K42" s="13">
        <v>1.8</v>
      </c>
      <c r="L42" s="24">
        <v>1</v>
      </c>
    </row>
    <row r="43" spans="1:12" ht="27" customHeight="1">
      <c r="A43" s="33">
        <v>40</v>
      </c>
      <c r="B43" s="10" t="s">
        <v>53</v>
      </c>
      <c r="C43" s="11" t="s">
        <v>23</v>
      </c>
      <c r="D43" s="12">
        <v>0.8</v>
      </c>
      <c r="E43" s="13">
        <v>1.4</v>
      </c>
      <c r="F43" s="15">
        <v>1.1000000000000001</v>
      </c>
      <c r="G43" s="12">
        <v>1.6</v>
      </c>
      <c r="H43" s="13">
        <v>1.9</v>
      </c>
      <c r="I43" s="15">
        <v>1.7</v>
      </c>
      <c r="J43" s="12">
        <v>0.7</v>
      </c>
      <c r="K43" s="13">
        <v>1.65</v>
      </c>
      <c r="L43" s="24">
        <v>1.2</v>
      </c>
    </row>
    <row r="44" spans="1:12" ht="27" customHeight="1">
      <c r="A44" s="33">
        <v>41</v>
      </c>
      <c r="B44" s="10" t="s">
        <v>25</v>
      </c>
      <c r="C44" s="11" t="s">
        <v>23</v>
      </c>
      <c r="D44" s="12">
        <v>0.8</v>
      </c>
      <c r="E44" s="13">
        <v>1.6</v>
      </c>
      <c r="F44" s="15">
        <v>1.1000000000000001</v>
      </c>
      <c r="G44" s="12"/>
      <c r="H44" s="13"/>
      <c r="I44" s="15">
        <v>1.6</v>
      </c>
      <c r="J44" s="12">
        <v>0.7</v>
      </c>
      <c r="K44" s="13">
        <v>1.9</v>
      </c>
      <c r="L44" s="24">
        <v>1.2</v>
      </c>
    </row>
    <row r="45" spans="1:12" ht="27" customHeight="1">
      <c r="A45" s="33">
        <v>42</v>
      </c>
      <c r="B45" s="10" t="s">
        <v>71</v>
      </c>
      <c r="C45" s="11" t="s">
        <v>23</v>
      </c>
      <c r="D45" s="12">
        <v>1</v>
      </c>
      <c r="E45" s="13">
        <v>1.8</v>
      </c>
      <c r="F45" s="15">
        <v>1.3</v>
      </c>
      <c r="G45" s="12"/>
      <c r="H45" s="13"/>
      <c r="I45" s="15">
        <v>2.1</v>
      </c>
      <c r="J45" s="12"/>
      <c r="K45" s="13"/>
      <c r="L45" s="24" t="str">
        <f>"-"</f>
        <v>-</v>
      </c>
    </row>
    <row r="46" spans="1:12" ht="27" customHeight="1">
      <c r="A46" s="33">
        <v>43</v>
      </c>
      <c r="B46" s="10" t="s">
        <v>26</v>
      </c>
      <c r="C46" s="11" t="s">
        <v>23</v>
      </c>
      <c r="D46" s="12">
        <v>0.85</v>
      </c>
      <c r="E46" s="13">
        <v>1.25</v>
      </c>
      <c r="F46" s="15">
        <v>0.95</v>
      </c>
      <c r="G46" s="12">
        <v>1.2</v>
      </c>
      <c r="H46" s="13">
        <v>1.3</v>
      </c>
      <c r="I46" s="15">
        <v>1.25</v>
      </c>
      <c r="J46" s="12">
        <v>0.9</v>
      </c>
      <c r="K46" s="13">
        <v>1.2</v>
      </c>
      <c r="L46" s="24">
        <v>1.1000000000000001</v>
      </c>
    </row>
    <row r="47" spans="1:12" ht="27" customHeight="1">
      <c r="A47" s="33">
        <v>44</v>
      </c>
      <c r="B47" s="10" t="s">
        <v>95</v>
      </c>
      <c r="C47" s="11" t="s">
        <v>23</v>
      </c>
      <c r="D47" s="12">
        <v>0.5</v>
      </c>
      <c r="E47" s="13">
        <v>0.9</v>
      </c>
      <c r="F47" s="18">
        <v>0.6</v>
      </c>
      <c r="G47" s="12">
        <v>1.5</v>
      </c>
      <c r="H47" s="13">
        <v>1.7</v>
      </c>
      <c r="I47" s="15">
        <v>1.6</v>
      </c>
      <c r="J47" s="12">
        <v>0.7</v>
      </c>
      <c r="K47" s="13">
        <v>2.5</v>
      </c>
      <c r="L47" s="24">
        <v>1.2</v>
      </c>
    </row>
    <row r="48" spans="1:12" ht="27" customHeight="1">
      <c r="A48" s="33">
        <v>45</v>
      </c>
      <c r="B48" s="10" t="s">
        <v>30</v>
      </c>
      <c r="C48" s="11" t="s">
        <v>23</v>
      </c>
      <c r="D48" s="12">
        <v>1.2</v>
      </c>
      <c r="E48" s="13">
        <v>1.6</v>
      </c>
      <c r="F48" s="18">
        <v>1.3</v>
      </c>
      <c r="G48" s="12">
        <v>1.6</v>
      </c>
      <c r="H48" s="13">
        <v>2.1</v>
      </c>
      <c r="I48" s="16">
        <v>1.8</v>
      </c>
      <c r="J48" s="12">
        <v>0.7</v>
      </c>
      <c r="K48" s="13">
        <v>1.5</v>
      </c>
      <c r="L48" s="24">
        <v>1</v>
      </c>
    </row>
  </sheetData>
  <autoFilter ref="C3:C43" xr:uid="{00000000-0009-0000-0000-000000000000}"/>
  <mergeCells count="6">
    <mergeCell ref="D1:F1"/>
    <mergeCell ref="G1:I1"/>
    <mergeCell ref="J1:L1"/>
    <mergeCell ref="D2:F2"/>
    <mergeCell ref="G2:I2"/>
    <mergeCell ref="J2:L2"/>
  </mergeCells>
  <printOptions horizontalCentered="1"/>
  <pageMargins left="0" right="0" top="0" bottom="0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Tιμές Ελλάδα</vt:lpstr>
      <vt:lpstr>Σύγκριση τιμών</vt:lpstr>
      <vt:lpstr>18-04-2024</vt:lpstr>
      <vt:lpstr>11-12-2023</vt:lpstr>
      <vt:lpstr>'11-12-2023'!Print_Area</vt:lpstr>
      <vt:lpstr>'18-04-2024'!Print_Area</vt:lpstr>
      <vt:lpstr>'Tιμές Ελλάδα'!Print_Area</vt:lpstr>
      <vt:lpstr>'Σύγκριση τιμών'!Print_Area</vt:lpstr>
      <vt:lpstr>'11-12-2023'!Print_Titles</vt:lpstr>
      <vt:lpstr>'18-04-2024'!Print_Titles</vt:lpstr>
      <vt:lpstr>'Tιμές Ελλάδα'!Print_Titles</vt:lpstr>
      <vt:lpstr>'Σύγκριση τιμών'!Print_Titles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Giannakos</dc:creator>
  <cp:lastModifiedBy>Panagiotis Rachanis (GR)</cp:lastModifiedBy>
  <cp:lastPrinted>2023-09-26T09:16:53Z</cp:lastPrinted>
  <dcterms:created xsi:type="dcterms:W3CDTF">2023-09-26T08:23:18Z</dcterms:created>
  <dcterms:modified xsi:type="dcterms:W3CDTF">2024-04-21T14:23:40Z</dcterms:modified>
</cp:coreProperties>
</file>